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nnovation_Center\Regulations\Paperwork Reduction Act\RBS - 0570\0570-0065 - 9003 Biorefinery Assistance\2021-2022\"/>
    </mc:Choice>
  </mc:AlternateContent>
  <xr:revisionPtr revIDLastSave="0" documentId="13_ncr:1_{39A08CFA-BDAD-4EEA-A29F-A31F84619357}" xr6:coauthVersionLast="45" xr6:coauthVersionMax="45" xr10:uidLastSave="{00000000-0000-0000-0000-000000000000}"/>
  <bookViews>
    <workbookView xWindow="28680" yWindow="60" windowWidth="29040" windowHeight="15840" activeTab="1" xr2:uid="{00000000-000D-0000-FFFF-FFFF00000000}"/>
  </bookViews>
  <sheets>
    <sheet name="fedgov burden" sheetId="5" r:id="rId1"/>
    <sheet name="one year ave" sheetId="22" r:id="rId2"/>
    <sheet name="3 year totals" sheetId="14" r:id="rId3"/>
  </sheets>
  <definedNames>
    <definedName name="_xlnm.Print_Area" localSheetId="0">'fedgov burden'!$A$2:$Q$43</definedName>
    <definedName name="_xlnm.Print_Titles" localSheetId="2">'3 year totals'!$1:$5</definedName>
    <definedName name="_xlnm.Print_Titles" localSheetId="1">'one year ave'!$2:$6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6" i="5" l="1"/>
  <c r="C46" i="5"/>
  <c r="D18" i="22" l="1"/>
  <c r="F7" i="14"/>
  <c r="Q11" i="14"/>
  <c r="R11" i="14" s="1"/>
  <c r="Q10" i="14"/>
  <c r="R10" i="14" s="1"/>
  <c r="Q9" i="14"/>
  <c r="R9" i="14" s="1"/>
  <c r="H7" i="14" l="1"/>
  <c r="F101" i="22"/>
  <c r="H101" i="22" s="1"/>
  <c r="J101" i="22" s="1"/>
  <c r="H9" i="22"/>
  <c r="J9" i="22" s="1"/>
  <c r="J7" i="14" l="1"/>
  <c r="F102" i="22"/>
  <c r="H102" i="22" s="1"/>
  <c r="J102" i="22" s="1"/>
  <c r="B23" i="5" l="1"/>
  <c r="B22" i="5"/>
  <c r="B30" i="5"/>
  <c r="B29" i="5"/>
  <c r="F64" i="14" l="1"/>
  <c r="H64" i="14" s="1"/>
  <c r="J64" i="14" s="1"/>
  <c r="F85" i="22" l="1"/>
  <c r="H85" i="22" s="1"/>
  <c r="J85" i="22" s="1"/>
  <c r="F22" i="22" l="1"/>
  <c r="H22" i="22" s="1"/>
  <c r="J22" i="22" s="1"/>
  <c r="F21" i="22"/>
  <c r="H21" i="22" s="1"/>
  <c r="J21" i="22" s="1"/>
  <c r="F20" i="22"/>
  <c r="H20" i="22" s="1"/>
  <c r="J20" i="22" s="1"/>
  <c r="D24" i="5" l="1"/>
  <c r="E24" i="5" s="1"/>
  <c r="F24" i="5" s="1"/>
  <c r="D22" i="5"/>
  <c r="E22" i="5" s="1"/>
  <c r="F22" i="5" s="1"/>
  <c r="F20" i="14"/>
  <c r="H20" i="14" s="1"/>
  <c r="J20" i="14" s="1"/>
  <c r="F18" i="14"/>
  <c r="H18" i="14" s="1"/>
  <c r="J18" i="14" s="1"/>
  <c r="D7" i="5" l="1"/>
  <c r="E7" i="5" s="1"/>
  <c r="F7" i="5" s="1"/>
  <c r="D39" i="5"/>
  <c r="E39" i="5" s="1"/>
  <c r="F39" i="5" s="1"/>
  <c r="D38" i="5"/>
  <c r="E38" i="5" s="1"/>
  <c r="F38" i="5" s="1"/>
  <c r="D37" i="5"/>
  <c r="E37" i="5" s="1"/>
  <c r="F37" i="5" s="1"/>
  <c r="D36" i="5"/>
  <c r="E36" i="5" s="1"/>
  <c r="F36" i="5" s="1"/>
  <c r="D35" i="5"/>
  <c r="E35" i="5" s="1"/>
  <c r="F35" i="5" s="1"/>
  <c r="D34" i="5"/>
  <c r="E34" i="5" s="1"/>
  <c r="F34" i="5" s="1"/>
  <c r="D33" i="5"/>
  <c r="E33" i="5" s="1"/>
  <c r="F33" i="5" s="1"/>
  <c r="D32" i="5"/>
  <c r="E32" i="5" s="1"/>
  <c r="F32" i="5" s="1"/>
  <c r="D31" i="5"/>
  <c r="E31" i="5" s="1"/>
  <c r="F31" i="5" s="1"/>
  <c r="D30" i="5"/>
  <c r="E30" i="5" s="1"/>
  <c r="F30" i="5" s="1"/>
  <c r="D29" i="5"/>
  <c r="E29" i="5" s="1"/>
  <c r="F29" i="5" s="1"/>
  <c r="D28" i="5"/>
  <c r="E28" i="5" s="1"/>
  <c r="F28" i="5" s="1"/>
  <c r="D23" i="5"/>
  <c r="D21" i="5"/>
  <c r="D20" i="5"/>
  <c r="D19" i="5"/>
  <c r="D18" i="5"/>
  <c r="D17" i="5"/>
  <c r="D16" i="5"/>
  <c r="D15" i="5"/>
  <c r="D14" i="5"/>
  <c r="D13" i="5"/>
  <c r="D9" i="5"/>
  <c r="D8" i="5"/>
  <c r="D5" i="5"/>
  <c r="D6" i="5"/>
  <c r="D4" i="5"/>
  <c r="F9" i="14" l="1"/>
  <c r="F17" i="14"/>
  <c r="F19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4" i="14"/>
  <c r="F106" i="14"/>
  <c r="F107" i="14"/>
  <c r="F55" i="14"/>
  <c r="F56" i="14"/>
  <c r="F61" i="14"/>
  <c r="F62" i="14"/>
  <c r="F63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68" i="14"/>
  <c r="F95" i="14"/>
  <c r="F96" i="14"/>
  <c r="F97" i="14"/>
  <c r="F89" i="22"/>
  <c r="F90" i="22"/>
  <c r="F91" i="22"/>
  <c r="F55" i="22"/>
  <c r="F56" i="22"/>
  <c r="F57" i="22"/>
  <c r="F58" i="22"/>
  <c r="F59" i="22"/>
  <c r="F60" i="22"/>
  <c r="F61" i="22"/>
  <c r="F62" i="22"/>
  <c r="F63" i="22"/>
  <c r="F64" i="22"/>
  <c r="F65" i="22"/>
  <c r="F66" i="22"/>
  <c r="F67" i="22"/>
  <c r="F68" i="22"/>
  <c r="F69" i="22"/>
  <c r="F70" i="22"/>
  <c r="F71" i="22"/>
  <c r="F72" i="22"/>
  <c r="F73" i="22"/>
  <c r="F74" i="22"/>
  <c r="F75" i="22"/>
  <c r="F76" i="22"/>
  <c r="F77" i="22"/>
  <c r="F78" i="22"/>
  <c r="F54" i="22"/>
  <c r="F94" i="22"/>
  <c r="F95" i="22" s="1"/>
  <c r="F103" i="22"/>
  <c r="F19" i="22"/>
  <c r="F23" i="22"/>
  <c r="F24" i="22"/>
  <c r="F25" i="22"/>
  <c r="F26" i="22"/>
  <c r="F27" i="22"/>
  <c r="F28" i="22"/>
  <c r="F29" i="22"/>
  <c r="F30" i="22"/>
  <c r="F31" i="22"/>
  <c r="F32" i="22"/>
  <c r="F33" i="22"/>
  <c r="F34" i="22"/>
  <c r="F35" i="22"/>
  <c r="F36" i="22"/>
  <c r="F37" i="22"/>
  <c r="F38" i="22"/>
  <c r="F39" i="22"/>
  <c r="F40" i="22"/>
  <c r="F41" i="22"/>
  <c r="F42" i="22"/>
  <c r="F43" i="22"/>
  <c r="F44" i="22"/>
  <c r="F45" i="22"/>
  <c r="F46" i="22"/>
  <c r="F47" i="22"/>
  <c r="F48" i="22"/>
  <c r="F49" i="22"/>
  <c r="F50" i="22"/>
  <c r="F11" i="22"/>
  <c r="F12" i="22"/>
  <c r="F13" i="22"/>
  <c r="F14" i="22"/>
  <c r="F15" i="22"/>
  <c r="F16" i="22"/>
  <c r="F17" i="22"/>
  <c r="F51" i="22"/>
  <c r="H91" i="22" l="1"/>
  <c r="J91" i="22" s="1"/>
  <c r="H90" i="22"/>
  <c r="J90" i="22" s="1"/>
  <c r="H89" i="22"/>
  <c r="J89" i="22" s="1"/>
  <c r="F88" i="22"/>
  <c r="H88" i="22" s="1"/>
  <c r="H78" i="22"/>
  <c r="J78" i="22" s="1"/>
  <c r="H77" i="22"/>
  <c r="H76" i="22"/>
  <c r="J76" i="22" s="1"/>
  <c r="H75" i="22"/>
  <c r="J75" i="22" s="1"/>
  <c r="H74" i="22"/>
  <c r="J74" i="22" s="1"/>
  <c r="H73" i="22"/>
  <c r="J73" i="22" s="1"/>
  <c r="H72" i="22"/>
  <c r="J72" i="22" s="1"/>
  <c r="H71" i="22"/>
  <c r="J71" i="22" s="1"/>
  <c r="H70" i="22"/>
  <c r="H69" i="22"/>
  <c r="J69" i="22" s="1"/>
  <c r="H68" i="22"/>
  <c r="J68" i="22" s="1"/>
  <c r="H67" i="22"/>
  <c r="J67" i="22" s="1"/>
  <c r="H66" i="22"/>
  <c r="J66" i="22" s="1"/>
  <c r="H65" i="22"/>
  <c r="J65" i="22" s="1"/>
  <c r="H64" i="22"/>
  <c r="J64" i="22" s="1"/>
  <c r="H63" i="22"/>
  <c r="J63" i="22" s="1"/>
  <c r="H62" i="22"/>
  <c r="J62" i="22" s="1"/>
  <c r="H61" i="22"/>
  <c r="J61" i="22" s="1"/>
  <c r="H60" i="22"/>
  <c r="J60" i="22" s="1"/>
  <c r="H59" i="22"/>
  <c r="J59" i="22" s="1"/>
  <c r="H58" i="22"/>
  <c r="J58" i="22" s="1"/>
  <c r="H57" i="22"/>
  <c r="H56" i="22"/>
  <c r="J56" i="22" s="1"/>
  <c r="H55" i="22"/>
  <c r="J55" i="22" s="1"/>
  <c r="H54" i="22"/>
  <c r="F84" i="22"/>
  <c r="F87" i="22"/>
  <c r="F86" i="22"/>
  <c r="H86" i="22" s="1"/>
  <c r="J86" i="22" s="1"/>
  <c r="F83" i="22"/>
  <c r="F82" i="22"/>
  <c r="F81" i="22"/>
  <c r="H50" i="22"/>
  <c r="H49" i="22"/>
  <c r="J49" i="22" s="1"/>
  <c r="H48" i="22"/>
  <c r="H46" i="22"/>
  <c r="H41" i="22"/>
  <c r="H39" i="22"/>
  <c r="H38" i="22"/>
  <c r="J38" i="22" s="1"/>
  <c r="H37" i="22"/>
  <c r="J37" i="22" s="1"/>
  <c r="H36" i="22"/>
  <c r="J36" i="22" s="1"/>
  <c r="H34" i="22"/>
  <c r="J34" i="22" s="1"/>
  <c r="H33" i="22"/>
  <c r="J33" i="22" s="1"/>
  <c r="H31" i="22"/>
  <c r="H30" i="22"/>
  <c r="J30" i="22" s="1"/>
  <c r="H29" i="22"/>
  <c r="J29" i="22" s="1"/>
  <c r="H28" i="22"/>
  <c r="J28" i="22" s="1"/>
  <c r="H27" i="22"/>
  <c r="J27" i="22" s="1"/>
  <c r="H26" i="22"/>
  <c r="J26" i="22" s="1"/>
  <c r="H25" i="22"/>
  <c r="J25" i="22" s="1"/>
  <c r="H24" i="22"/>
  <c r="J24" i="22" s="1"/>
  <c r="H23" i="22"/>
  <c r="H15" i="22"/>
  <c r="H13" i="22"/>
  <c r="H11" i="22"/>
  <c r="J11" i="22" s="1"/>
  <c r="F10" i="22"/>
  <c r="H47" i="14"/>
  <c r="F92" i="22" l="1"/>
  <c r="H81" i="22"/>
  <c r="F18" i="22"/>
  <c r="H18" i="22" s="1"/>
  <c r="J18" i="22" s="1"/>
  <c r="J47" i="14"/>
  <c r="J31" i="22"/>
  <c r="H84" i="22"/>
  <c r="H83" i="22"/>
  <c r="J83" i="22" s="1"/>
  <c r="H82" i="22"/>
  <c r="J82" i="22" s="1"/>
  <c r="H94" i="22"/>
  <c r="H95" i="22" s="1"/>
  <c r="H51" i="22"/>
  <c r="J48" i="22"/>
  <c r="H44" i="22"/>
  <c r="H42" i="22"/>
  <c r="H40" i="22"/>
  <c r="J39" i="22"/>
  <c r="H32" i="22"/>
  <c r="J32" i="22" s="1"/>
  <c r="H17" i="22"/>
  <c r="J15" i="22"/>
  <c r="H14" i="22"/>
  <c r="J14" i="22" s="1"/>
  <c r="H12" i="22"/>
  <c r="H10" i="22"/>
  <c r="J13" i="22"/>
  <c r="J41" i="22"/>
  <c r="H47" i="22"/>
  <c r="H87" i="22"/>
  <c r="J88" i="22"/>
  <c r="H16" i="22"/>
  <c r="H35" i="22"/>
  <c r="H43" i="22"/>
  <c r="H45" i="22"/>
  <c r="J46" i="22"/>
  <c r="H103" i="22"/>
  <c r="H19" i="22"/>
  <c r="J23" i="22"/>
  <c r="J50" i="22"/>
  <c r="H79" i="22"/>
  <c r="J54" i="22"/>
  <c r="J79" i="22" s="1"/>
  <c r="F79" i="22"/>
  <c r="H39" i="14"/>
  <c r="J39" i="14" s="1"/>
  <c r="H92" i="22" l="1"/>
  <c r="F52" i="22"/>
  <c r="F97" i="22" s="1"/>
  <c r="H52" i="22"/>
  <c r="H97" i="22" s="1"/>
  <c r="J81" i="22"/>
  <c r="J51" i="22"/>
  <c r="J84" i="22"/>
  <c r="J94" i="22"/>
  <c r="J44" i="22"/>
  <c r="J42" i="22"/>
  <c r="J40" i="22"/>
  <c r="J17" i="22"/>
  <c r="J12" i="22"/>
  <c r="J10" i="22"/>
  <c r="J47" i="22"/>
  <c r="J19" i="22"/>
  <c r="J43" i="22"/>
  <c r="J16" i="22"/>
  <c r="J87" i="22"/>
  <c r="J35" i="22"/>
  <c r="J103" i="22"/>
  <c r="J45" i="22"/>
  <c r="J95" i="22" l="1"/>
  <c r="J92" i="22"/>
  <c r="J52" i="22"/>
  <c r="J97" i="22" l="1"/>
  <c r="H71" i="14"/>
  <c r="J71" i="14" s="1"/>
  <c r="H86" i="14" l="1"/>
  <c r="J86" i="14" s="1"/>
  <c r="H85" i="14"/>
  <c r="J85" i="14" s="1"/>
  <c r="H83" i="14"/>
  <c r="J83" i="14" s="1"/>
  <c r="H80" i="14"/>
  <c r="J80" i="14" s="1"/>
  <c r="H79" i="14"/>
  <c r="J79" i="14" s="1"/>
  <c r="H75" i="14"/>
  <c r="J75" i="14" s="1"/>
  <c r="H61" i="14"/>
  <c r="J61" i="14" s="1"/>
  <c r="H36" i="14"/>
  <c r="J36" i="14" s="1"/>
  <c r="H34" i="14"/>
  <c r="J34" i="14" s="1"/>
  <c r="H28" i="14"/>
  <c r="J28" i="14" s="1"/>
  <c r="H32" i="14"/>
  <c r="J32" i="14" s="1"/>
  <c r="H31" i="14"/>
  <c r="J31" i="14" s="1"/>
  <c r="H27" i="14"/>
  <c r="J27" i="14" s="1"/>
  <c r="H21" i="14"/>
  <c r="H22" i="14"/>
  <c r="D16" i="14"/>
  <c r="D15" i="14"/>
  <c r="H9" i="14"/>
  <c r="J9" i="14" s="1"/>
  <c r="H42" i="14" l="1"/>
  <c r="H43" i="14"/>
  <c r="J22" i="14"/>
  <c r="J21" i="14"/>
  <c r="J43" i="14" l="1"/>
  <c r="J42" i="14"/>
  <c r="H97" i="14" l="1"/>
  <c r="J97" i="14" s="1"/>
  <c r="H96" i="14"/>
  <c r="J96" i="14" s="1"/>
  <c r="H95" i="14"/>
  <c r="J95" i="14" s="1"/>
  <c r="H81" i="14"/>
  <c r="J81" i="14" s="1"/>
  <c r="H82" i="14"/>
  <c r="J82" i="14" s="1"/>
  <c r="H84" i="14"/>
  <c r="J84" i="14" s="1"/>
  <c r="H91" i="14"/>
  <c r="J91" i="14" s="1"/>
  <c r="H77" i="14"/>
  <c r="J77" i="14" s="1"/>
  <c r="H92" i="14"/>
  <c r="J92" i="14" s="1"/>
  <c r="H90" i="14"/>
  <c r="J90" i="14" s="1"/>
  <c r="H89" i="14"/>
  <c r="J89" i="14" s="1"/>
  <c r="H88" i="14"/>
  <c r="J88" i="14" s="1"/>
  <c r="H87" i="14"/>
  <c r="J87" i="14" s="1"/>
  <c r="H78" i="14"/>
  <c r="J78" i="14" s="1"/>
  <c r="H76" i="14"/>
  <c r="J76" i="14" s="1"/>
  <c r="H69" i="14"/>
  <c r="J69" i="14" s="1"/>
  <c r="H74" i="14"/>
  <c r="J74" i="14" s="1"/>
  <c r="H73" i="14"/>
  <c r="J73" i="14" s="1"/>
  <c r="H72" i="14"/>
  <c r="J72" i="14" s="1"/>
  <c r="H68" i="14"/>
  <c r="J68" i="14" s="1"/>
  <c r="H35" i="14"/>
  <c r="J35" i="14" s="1"/>
  <c r="H25" i="14"/>
  <c r="J25" i="14" s="1"/>
  <c r="H26" i="14"/>
  <c r="J26" i="14" s="1"/>
  <c r="E9" i="5"/>
  <c r="F9" i="5" s="1"/>
  <c r="E8" i="5"/>
  <c r="F8" i="5" s="1"/>
  <c r="E6" i="5"/>
  <c r="F6" i="5" s="1"/>
  <c r="E5" i="5"/>
  <c r="F5" i="5" s="1"/>
  <c r="F94" i="14"/>
  <c r="H94" i="14" s="1"/>
  <c r="F93" i="14" l="1"/>
  <c r="H70" i="14"/>
  <c r="J70" i="14" s="1"/>
  <c r="J93" i="14" s="1"/>
  <c r="J94" i="14"/>
  <c r="J98" i="14" s="1"/>
  <c r="H98" i="14"/>
  <c r="F98" i="14"/>
  <c r="F99" i="14" l="1"/>
  <c r="J99" i="14"/>
  <c r="H93" i="14"/>
  <c r="H99" i="14" s="1"/>
  <c r="H23" i="14"/>
  <c r="J23" i="14" s="1"/>
  <c r="F58" i="14" l="1"/>
  <c r="F60" i="14"/>
  <c r="F53" i="14"/>
  <c r="F16" i="14"/>
  <c r="F15" i="14"/>
  <c r="F14" i="14"/>
  <c r="F13" i="14"/>
  <c r="F12" i="14"/>
  <c r="F11" i="14"/>
  <c r="F10" i="14"/>
  <c r="F8" i="14"/>
  <c r="F65" i="14" l="1"/>
  <c r="F50" i="14"/>
  <c r="E4" i="5"/>
  <c r="E10" i="5" s="1"/>
  <c r="E13" i="5"/>
  <c r="E18" i="5"/>
  <c r="F18" i="5" s="1"/>
  <c r="E17" i="5"/>
  <c r="F17" i="5" s="1"/>
  <c r="E15" i="5"/>
  <c r="F15" i="5" s="1"/>
  <c r="E16" i="5"/>
  <c r="F16" i="5" s="1"/>
  <c r="E14" i="5"/>
  <c r="F14" i="5" s="1"/>
  <c r="H44" i="14"/>
  <c r="H45" i="14"/>
  <c r="H46" i="14"/>
  <c r="H40" i="14"/>
  <c r="H41" i="14"/>
  <c r="H53" i="14"/>
  <c r="H106" i="14"/>
  <c r="H62" i="14"/>
  <c r="H8" i="14"/>
  <c r="H10" i="14"/>
  <c r="H13" i="14"/>
  <c r="H14" i="14"/>
  <c r="H15" i="14"/>
  <c r="H16" i="14"/>
  <c r="H30" i="14"/>
  <c r="H17" i="14"/>
  <c r="H19" i="14"/>
  <c r="H33" i="14"/>
  <c r="H37" i="14"/>
  <c r="H48" i="14"/>
  <c r="H55" i="14"/>
  <c r="H11" i="14"/>
  <c r="H107" i="14"/>
  <c r="H56" i="14"/>
  <c r="H58" i="14"/>
  <c r="H60" i="14"/>
  <c r="H63" i="14"/>
  <c r="H12" i="14"/>
  <c r="H54" i="14"/>
  <c r="H24" i="14"/>
  <c r="H29" i="14"/>
  <c r="H38" i="14"/>
  <c r="H49" i="14"/>
  <c r="H50" i="14" l="1"/>
  <c r="F13" i="5"/>
  <c r="H65" i="14"/>
  <c r="F10" i="5"/>
  <c r="F4" i="5"/>
  <c r="J55" i="14"/>
  <c r="J53" i="14"/>
  <c r="J56" i="14"/>
  <c r="J63" i="14"/>
  <c r="J107" i="14"/>
  <c r="J62" i="14"/>
  <c r="J60" i="14"/>
  <c r="J106" i="14"/>
  <c r="J41" i="14"/>
  <c r="J58" i="14"/>
  <c r="J17" i="14"/>
  <c r="J11" i="14"/>
  <c r="J45" i="14"/>
  <c r="J40" i="14"/>
  <c r="J44" i="14"/>
  <c r="J29" i="14"/>
  <c r="J37" i="14"/>
  <c r="J14" i="14"/>
  <c r="J30" i="14"/>
  <c r="J13" i="14"/>
  <c r="J49" i="14"/>
  <c r="J54" i="14"/>
  <c r="J33" i="14"/>
  <c r="J16" i="14"/>
  <c r="J10" i="14"/>
  <c r="J38" i="14"/>
  <c r="J12" i="14"/>
  <c r="J15" i="14"/>
  <c r="J8" i="14"/>
  <c r="J46" i="14"/>
  <c r="J48" i="14"/>
  <c r="J19" i="14"/>
  <c r="J24" i="14"/>
  <c r="E21" i="5"/>
  <c r="F21" i="5" s="1"/>
  <c r="E23" i="5"/>
  <c r="E19" i="5"/>
  <c r="F19" i="5" s="1"/>
  <c r="F66" i="14"/>
  <c r="J50" i="14" l="1"/>
  <c r="J65" i="14"/>
  <c r="F23" i="5"/>
  <c r="E20" i="5"/>
  <c r="F40" i="5"/>
  <c r="H66" i="14"/>
  <c r="F20" i="5" l="1"/>
  <c r="E25" i="5"/>
  <c r="E40" i="5"/>
  <c r="J66" i="14"/>
  <c r="F102" i="14"/>
  <c r="E43" i="5" l="1"/>
  <c r="F25" i="5"/>
  <c r="H102" i="14"/>
  <c r="F43" i="5" l="1"/>
  <c r="C43" i="5" s="1"/>
  <c r="J102" i="14"/>
</calcChain>
</file>

<file path=xl/sharedStrings.xml><?xml version="1.0" encoding="utf-8"?>
<sst xmlns="http://schemas.openxmlformats.org/spreadsheetml/2006/main" count="663" uniqueCount="321">
  <si>
    <t>Cumulative over 3 years</t>
  </si>
  <si>
    <t>1 Year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</si>
  <si>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/?</t>
  </si>
  <si>
    <t>Number</t>
  </si>
  <si>
    <t>Hours per item</t>
  </si>
  <si>
    <t>Rate *</t>
  </si>
  <si>
    <t>Cost</t>
  </si>
  <si>
    <t>Average</t>
  </si>
  <si>
    <t>Application for loan guarantees</t>
  </si>
  <si>
    <t>Review/ack Phase 1 applications</t>
  </si>
  <si>
    <t>Advanced biofuels/renewable chemicals</t>
  </si>
  <si>
    <t>Biobased product manufacturing</t>
  </si>
  <si>
    <t>Review Phase 2 applications</t>
  </si>
  <si>
    <t>Subtotal</t>
  </si>
  <si>
    <t>Loan Processing Activities</t>
  </si>
  <si>
    <t>Approve loans and obligate funds</t>
  </si>
  <si>
    <t>Review documents and issue guarantee</t>
  </si>
  <si>
    <t>Preparation of Conditional Commitmet for Guarantee</t>
  </si>
  <si>
    <t>Preparation of Lender's Agreement</t>
  </si>
  <si>
    <t>Preparation of Assignment Guarantee Agreement</t>
  </si>
  <si>
    <t>Litigation and appeals</t>
  </si>
  <si>
    <t>Repurchases</t>
  </si>
  <si>
    <t>Replacement of documents</t>
  </si>
  <si>
    <t>Transfers and assumptions</t>
  </si>
  <si>
    <t>Monthly construction reports</t>
  </si>
  <si>
    <t>Quarterly Progress Reports</t>
  </si>
  <si>
    <t>Post-construction reports</t>
  </si>
  <si>
    <t>Loan Servicing Activities</t>
  </si>
  <si>
    <t>Lender conferences</t>
  </si>
  <si>
    <t>Review quarterly financial reports</t>
  </si>
  <si>
    <t>Review annual audited financial reports</t>
  </si>
  <si>
    <t>Borrower visits</t>
  </si>
  <si>
    <t>Agency concurrence for interest rate increases</t>
  </si>
  <si>
    <t>Subordinations</t>
  </si>
  <si>
    <t>Protective advances</t>
  </si>
  <si>
    <t>Liquidation plan</t>
  </si>
  <si>
    <t>Release of collateral</t>
  </si>
  <si>
    <t>Review annual report for lenders receiving final loss report</t>
  </si>
  <si>
    <t>Review loan status reports</t>
  </si>
  <si>
    <t>Review default reports</t>
  </si>
  <si>
    <t>Grand Total</t>
  </si>
  <si>
    <t>*Based on 2022 GS Grade 12, step 5 (DC location) of $48.78 per hour plus 36.5% benefits.</t>
  </si>
  <si>
    <t>Base</t>
  </si>
  <si>
    <t>benefits</t>
  </si>
  <si>
    <t>total</t>
  </si>
  <si>
    <t>Reports</t>
  </si>
  <si>
    <t>Total Annual</t>
  </si>
  <si>
    <t>Est. No. of</t>
  </si>
  <si>
    <t>Est. Total</t>
  </si>
  <si>
    <t>Total</t>
  </si>
  <si>
    <t>Reference</t>
  </si>
  <si>
    <t>Form No.</t>
  </si>
  <si>
    <t>Filed</t>
  </si>
  <si>
    <t>Responses</t>
  </si>
  <si>
    <t xml:space="preserve"> Man hours</t>
  </si>
  <si>
    <t>Man-hours</t>
  </si>
  <si>
    <t>Wage</t>
  </si>
  <si>
    <t>Title</t>
  </si>
  <si>
    <t>(if Any)</t>
  </si>
  <si>
    <t>Respondents</t>
  </si>
  <si>
    <t>Annually</t>
  </si>
  <si>
    <t>(D) x (E)</t>
  </si>
  <si>
    <t>Per Response</t>
  </si>
  <si>
    <t>(F) x (G)</t>
  </si>
  <si>
    <t>Class</t>
  </si>
  <si>
    <t>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</si>
  <si>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</si>
  <si>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</si>
  <si>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</si>
  <si>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</si>
  <si>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</si>
  <si>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</si>
  <si>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</si>
  <si>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</si>
  <si>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</si>
  <si>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</si>
  <si>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REPORTING REQUIREMENTS - NO FORMS</t>
  </si>
  <si>
    <t>7 CFR Part 4279-C, Loan Processing</t>
  </si>
  <si>
    <t>2 CFR 200</t>
  </si>
  <si>
    <t>SAMS Registration, Certifications and Representations</t>
  </si>
  <si>
    <t>Sam.gov</t>
  </si>
  <si>
    <t>4279.204</t>
  </si>
  <si>
    <t>Appeals</t>
  </si>
  <si>
    <t>written</t>
  </si>
  <si>
    <t>4279.208(b), (d)</t>
  </si>
  <si>
    <t>Lender eligibility</t>
  </si>
  <si>
    <t>4279.223</t>
  </si>
  <si>
    <t>Sale or assignment of guarantee</t>
  </si>
  <si>
    <t>on occasion</t>
  </si>
  <si>
    <t>4279.225</t>
  </si>
  <si>
    <t>Repurchase from holder</t>
  </si>
  <si>
    <t>4279.226</t>
  </si>
  <si>
    <t>Replacement of document</t>
  </si>
  <si>
    <t>4279.233(b)</t>
  </si>
  <si>
    <t>Interest rate change</t>
  </si>
  <si>
    <t>letter</t>
  </si>
  <si>
    <t>4279.243(a)</t>
  </si>
  <si>
    <t>Hazard insurance</t>
  </si>
  <si>
    <t>assignment</t>
  </si>
  <si>
    <t>4279.243(b-c)</t>
  </si>
  <si>
    <t>Life insurance</t>
  </si>
  <si>
    <t>4279.243(d-e)</t>
  </si>
  <si>
    <t>Flood and other insurance</t>
  </si>
  <si>
    <t>4279.256</t>
  </si>
  <si>
    <t>Construction Planning and Performing Development</t>
  </si>
  <si>
    <t>4279.256(i)(1)</t>
  </si>
  <si>
    <t>Construction reports</t>
  </si>
  <si>
    <t>4279.256(i)(2)</t>
  </si>
  <si>
    <t>Progress reports</t>
  </si>
  <si>
    <t>4279.256(i)(3)</t>
  </si>
  <si>
    <t>Post-construction permits, completion notice, and final accounting</t>
  </si>
  <si>
    <t>4279.260(a)(1)</t>
  </si>
  <si>
    <t>Non-binding letter of intent</t>
  </si>
  <si>
    <t>4279.260(d)</t>
  </si>
  <si>
    <t>Application withdrawal notification</t>
  </si>
  <si>
    <t>4279.260(e)</t>
  </si>
  <si>
    <t>Application revisions and updates</t>
  </si>
  <si>
    <t>4279.261(a) - (g)</t>
  </si>
  <si>
    <t>Phase 1 Application - Advanced Biofuel and Renewable Chemicals (AB/RC) (Items 1 to 10)</t>
  </si>
  <si>
    <t>4279.261(h)</t>
  </si>
  <si>
    <t>Phase 1 AB/RC Application - Intergovernmental consultation (Item 11)</t>
  </si>
  <si>
    <t>4279.261(i)</t>
  </si>
  <si>
    <t>Phase 1 AB/RC Application - UEI number      (Item 12)</t>
  </si>
  <si>
    <t>4279.261(j)</t>
  </si>
  <si>
    <t>Phase 1 AB/RC Application - Other information (Item 13)</t>
  </si>
  <si>
    <t>4279.261(k)(1)</t>
  </si>
  <si>
    <t>Phase 2 AB/RC Application - Updates (Item 1)</t>
  </si>
  <si>
    <t>4279.261(k)(2)-(k)(4), (k)(6), (k)(7)</t>
  </si>
  <si>
    <t>Phase 2 AB/RC Application - AB/RC (Items 3, 4, 6, and 7)</t>
  </si>
  <si>
    <t>4279.244</t>
  </si>
  <si>
    <t>Phase 2 AB/RC Application - Appraisal reports  (Item 2)</t>
  </si>
  <si>
    <t>4279.261(k)(5)</t>
  </si>
  <si>
    <t>Phase 2 AB/RC Application - Evaluation/credit rating/credit assessment (Item 5)</t>
  </si>
  <si>
    <t>4279.261(k)(8)</t>
  </si>
  <si>
    <t>Phase 2 AB/RC Application - Technical Asssessment (Item 8)</t>
  </si>
  <si>
    <t>Phase 1 Application - Biobased Product Manufacturing (BPM) (Items 1 to 10)</t>
  </si>
  <si>
    <t>Phase 1 BPM Application - Intergovernmental consultation (Item 11)</t>
  </si>
  <si>
    <t>Phase 1 BPM Application - UEI number (Item 12)</t>
  </si>
  <si>
    <t>Phase 1 BPM Application - Other information    (Item 13)</t>
  </si>
  <si>
    <t>Phase 2 BPM Application - Updates (Item 1)</t>
  </si>
  <si>
    <t>Phase 2 BPM Application (Items 3, 4, 6, and 7)</t>
  </si>
  <si>
    <t>Phase 2 BPM Application - Appraisal reports     (Item 2)</t>
  </si>
  <si>
    <t>Phase 2 BPM Application - Evaluation/credit rating/credit assessment (Item 5)</t>
  </si>
  <si>
    <t>Phase 2 BPM Application - Technical Asssessment (Item 8)</t>
  </si>
  <si>
    <t>4279.267(c)(2)(i)</t>
  </si>
  <si>
    <t>Reduced request certification</t>
  </si>
  <si>
    <t>4279.278(c)</t>
  </si>
  <si>
    <t>Conditional Commitment changes</t>
  </si>
  <si>
    <t>4279.279</t>
  </si>
  <si>
    <t>Transfer of lender</t>
  </si>
  <si>
    <t>4279.280</t>
  </si>
  <si>
    <t>Changes in borrower</t>
  </si>
  <si>
    <t>4279.281(a-c)</t>
  </si>
  <si>
    <t>Conditions precedent to issuance of loan note guarantee</t>
  </si>
  <si>
    <t>4279.281(b)(12)</t>
  </si>
  <si>
    <t>Statement for loan guarantees</t>
  </si>
  <si>
    <t>RD 1940-Q, Exhibit A-2, written</t>
  </si>
  <si>
    <t>4279.290(a)</t>
  </si>
  <si>
    <t>Requirements after construction, annual reports</t>
  </si>
  <si>
    <t>4279.290(b)</t>
  </si>
  <si>
    <t>Annual Lender inspections</t>
  </si>
  <si>
    <t>visit</t>
  </si>
  <si>
    <t>Subtotal Loan Processing</t>
  </si>
  <si>
    <t>7 CFR Part 4287-D, Servicing</t>
  </si>
  <si>
    <t>4287.306</t>
  </si>
  <si>
    <t>4287.307 - intro</t>
  </si>
  <si>
    <t>4287.307(a)</t>
  </si>
  <si>
    <t>Loan classification</t>
  </si>
  <si>
    <t>4287.307(c)</t>
  </si>
  <si>
    <t>Annual renewal fee transmittal</t>
  </si>
  <si>
    <t>4287.307(d)</t>
  </si>
  <si>
    <t>Agency and lender conference</t>
  </si>
  <si>
    <t>4287.307(e)</t>
  </si>
  <si>
    <t>Borrower financial reports</t>
  </si>
  <si>
    <t>4287.307(f)</t>
  </si>
  <si>
    <t>Audits</t>
  </si>
  <si>
    <t>4287.307(h)</t>
  </si>
  <si>
    <t>Additional loans</t>
  </si>
  <si>
    <t>4287.312</t>
  </si>
  <si>
    <t>4287.313</t>
  </si>
  <si>
    <t>4287.323</t>
  </si>
  <si>
    <t>Subordination of lien position</t>
  </si>
  <si>
    <t>4287.324</t>
  </si>
  <si>
    <t>Alterations of loan instruments</t>
  </si>
  <si>
    <t>4287.334</t>
  </si>
  <si>
    <t>Transfer and assumption</t>
  </si>
  <si>
    <t>4287.334(a)</t>
  </si>
  <si>
    <t>Transfer and assumption - credit reports</t>
  </si>
  <si>
    <t>4287.334(g)</t>
  </si>
  <si>
    <t>Transfer and assumption - appraisals</t>
  </si>
  <si>
    <t>4287.334(h)</t>
  </si>
  <si>
    <t>Transfer and assumption - legal opinion</t>
  </si>
  <si>
    <t>4287.335</t>
  </si>
  <si>
    <t>Substitution of lender</t>
  </si>
  <si>
    <t>4287.345(a)</t>
  </si>
  <si>
    <t>Default by borrower - meeting</t>
  </si>
  <si>
    <t>4287.345(b)(1)</t>
  </si>
  <si>
    <t>Curative actions</t>
  </si>
  <si>
    <t>4287.356</t>
  </si>
  <si>
    <t>4287.357(c), (d)</t>
  </si>
  <si>
    <t>Liquidation plan - general</t>
  </si>
  <si>
    <t>4287.357(e)</t>
  </si>
  <si>
    <t>Liquidation - Acceleration</t>
  </si>
  <si>
    <t>4287.357(g)</t>
  </si>
  <si>
    <t>Liquidation - Accounting and reports</t>
  </si>
  <si>
    <t>4287.358(c)</t>
  </si>
  <si>
    <t>Final loss</t>
  </si>
  <si>
    <t>4287.380</t>
  </si>
  <si>
    <t>Termination of guarantee</t>
  </si>
  <si>
    <t>Subtotal Servicing</t>
  </si>
  <si>
    <t xml:space="preserve">REPORTING REQUIREMENTS – FORMS APPROVED UNDER THIS DOCKET </t>
  </si>
  <si>
    <t>4279.260(a), 4279.261</t>
  </si>
  <si>
    <t>Application for a loan guarantee</t>
  </si>
  <si>
    <t xml:space="preserve">RD 4279-1 </t>
  </si>
  <si>
    <t>4279.278(b)</t>
  </si>
  <si>
    <t>Conditional Commitment</t>
  </si>
  <si>
    <t xml:space="preserve">RD 4279-3  </t>
  </si>
  <si>
    <t>4279.220</t>
  </si>
  <si>
    <t>Lender's Agreement</t>
  </si>
  <si>
    <t xml:space="preserve">RD 4279-4  </t>
  </si>
  <si>
    <t>4279.281(d)(1)</t>
  </si>
  <si>
    <t>Assignment guaranteed agreement</t>
  </si>
  <si>
    <t xml:space="preserve">RD 4279-6  </t>
  </si>
  <si>
    <t>4279.281</t>
  </si>
  <si>
    <t>Loan Note Guarantee</t>
  </si>
  <si>
    <t xml:space="preserve">RD 4279-5 </t>
  </si>
  <si>
    <t>4279.245(c)</t>
  </si>
  <si>
    <t>Unconditional Guarantee</t>
  </si>
  <si>
    <t>RD 4279-14</t>
  </si>
  <si>
    <t>4279.281(a)(2)</t>
  </si>
  <si>
    <t>Guaranteed loan closing report</t>
  </si>
  <si>
    <t xml:space="preserve">RD 1980-19 </t>
  </si>
  <si>
    <t>Guaranteed Loan status report - quarterly</t>
  </si>
  <si>
    <t>RD 1980-41</t>
  </si>
  <si>
    <t>4287.307(b)</t>
  </si>
  <si>
    <t>Guaranteed loan delinquent status borrower</t>
  </si>
  <si>
    <t xml:space="preserve">RD 1980-44 </t>
  </si>
  <si>
    <t>4287.358(a)</t>
  </si>
  <si>
    <t>Loan Note Guarantee report of loss</t>
  </si>
  <si>
    <t xml:space="preserve">RD 449-30 </t>
  </si>
  <si>
    <t>4287.357(h)</t>
  </si>
  <si>
    <t>Lender's Guaranteed loan payment to USDA</t>
  </si>
  <si>
    <t xml:space="preserve">RD 1980-43  </t>
  </si>
  <si>
    <t>Subtotal- Forms</t>
  </si>
  <si>
    <t>REPORTING REQUIREMENTS – FORMS AND DOCUMENTS APPROVED UNDER OTHER DOCKETS - BURDEN INCLUDED IN THIS COLLECTION</t>
  </si>
  <si>
    <t>Equal Opportunity Agreement</t>
  </si>
  <si>
    <t>Assurance Agreement</t>
  </si>
  <si>
    <r>
      <t>4279.261(k)(8)(B)(</t>
    </r>
    <r>
      <rPr>
        <u/>
        <sz val="10"/>
        <rFont val="Arial"/>
        <family val="2"/>
      </rPr>
      <t>2</t>
    </r>
    <r>
      <rPr>
        <sz val="10"/>
        <rFont val="Arial"/>
        <family val="2"/>
      </rPr>
      <t>)</t>
    </r>
  </si>
  <si>
    <t>Environmental Report</t>
  </si>
  <si>
    <t>Written
[0575-0197]</t>
  </si>
  <si>
    <t>Subtotal - Forms Other Dockets</t>
  </si>
  <si>
    <t>Total Burden under this Package</t>
  </si>
  <si>
    <t>REPORTING REQUIREMENTS – FORMS APPROVED UNDER OTHER PACKAGES - BURDEN NOT INCLUDED IN THE TOTAL</t>
  </si>
  <si>
    <t>Disclosure of Lobbying Activities</t>
  </si>
  <si>
    <t>SF LLL 
[4040-0013]</t>
  </si>
  <si>
    <t>Processing - Reporting Requirements</t>
  </si>
  <si>
    <t>Median Wage</t>
  </si>
  <si>
    <t>Benefits</t>
  </si>
  <si>
    <t>Business and Financial Operations 13-0000</t>
  </si>
  <si>
    <t>Lawyer 23-1011</t>
  </si>
  <si>
    <t>Engineer 17-2000</t>
  </si>
  <si>
    <t xml:space="preserve">Wage - </t>
  </si>
  <si>
    <t>May 2021 National Occupational Employment and Wage Estimates (bls.gov)</t>
  </si>
  <si>
    <t xml:space="preserve">Benefit - </t>
  </si>
  <si>
    <t>Employer Costs for Employee Compensation - December 2021 (bls.gov)</t>
  </si>
  <si>
    <t>Phase 1 Application - Advanced Biofuel and Renewable Chemicals (AB/RC)</t>
  </si>
  <si>
    <t>Phase 1 AB/RC Application - Intergovernmental consultation</t>
  </si>
  <si>
    <t>Phase 1 AB/RC Application - UEI</t>
  </si>
  <si>
    <t>Phase 1 AB/RC Application - Other information</t>
  </si>
  <si>
    <t>Phase 2 AB/RC Application - Updates</t>
  </si>
  <si>
    <t>Phase 2 AB/RC Application - AB/RC</t>
  </si>
  <si>
    <t>Phase 2 AB/RC Application - Appraisal reports</t>
  </si>
  <si>
    <t>Phase 2 AB/RC Application - Evaluation/credit rating/credit assessment</t>
  </si>
  <si>
    <t>Phase 2 AB/RC Application - Technical Asssessment</t>
  </si>
  <si>
    <t>Phase 1 Application - Biobased Product Manufacturing (BPM)</t>
  </si>
  <si>
    <t>Phase 1 BPM Application - Intergovernmental consultation</t>
  </si>
  <si>
    <t>Phase 1 Application - DUNS</t>
  </si>
  <si>
    <t>Phase 1 BPM Application - Other information</t>
  </si>
  <si>
    <t>Phase 2 BPM Application - Updates</t>
  </si>
  <si>
    <t>Phase 2 BPM Application</t>
  </si>
  <si>
    <t>Phase 2 BPM Application - Appraisal reports</t>
  </si>
  <si>
    <t>Phase 2 BPM Application - Evaluation/credit rating/credit assessment</t>
  </si>
  <si>
    <t>Phase 2 BPM Application - Technical Asssessment</t>
  </si>
  <si>
    <t>RD 1940-Q, Exhibit A-2</t>
  </si>
  <si>
    <t>REPORTING REQUIREMENTS - FORMS</t>
  </si>
  <si>
    <t>LOAN APPLICATIONS</t>
  </si>
  <si>
    <t>RD 4279-1 [0570-0017]</t>
  </si>
  <si>
    <t>Request for Environmental Information</t>
  </si>
  <si>
    <t>RD 1940-20 [0575-0094]</t>
  </si>
  <si>
    <t>RD 400-1   [0575-0018]</t>
  </si>
  <si>
    <t>RD 400-4   [0575-0018]</t>
  </si>
  <si>
    <t>LOAN APPROVAL AND OBLIGATING FUNDS</t>
  </si>
  <si>
    <t>RD 4279-3  [0570-0017]</t>
  </si>
  <si>
    <t>BASIC GUARANTEE AND LOAN PROVISIONS</t>
  </si>
  <si>
    <t>RD 4279-4  [0570-0017]</t>
  </si>
  <si>
    <t>RD 4279-14  [0570-0017]</t>
  </si>
  <si>
    <t>RD 1980-19  [0575-0137]</t>
  </si>
  <si>
    <t>RD 4279-6  [0570-0017]</t>
  </si>
  <si>
    <t>RD 4279-5 [0575-0065]</t>
  </si>
  <si>
    <t>Servicing - Reporting Requirements</t>
  </si>
  <si>
    <t>FORMS</t>
  </si>
  <si>
    <t>RD 1980-41 [0570-0016]</t>
  </si>
  <si>
    <t>RD 1980-44 [0570-0016]</t>
  </si>
  <si>
    <t>RD 449-30  [0575-0137]</t>
  </si>
  <si>
    <t>RD 1980-43  [0575-0137]</t>
  </si>
  <si>
    <t>SF LLL  [4040-0013]</t>
  </si>
  <si>
    <t>This form is counted under common form package</t>
  </si>
  <si>
    <t>Certification Regarding Debarment, Suspension &amp; Other Resp. Matters-Primary Covered Trans.</t>
  </si>
  <si>
    <t>AD-1047 or in writing</t>
  </si>
  <si>
    <t>This form is part of Sams.gov</t>
  </si>
  <si>
    <t>Reporing Subtotal</t>
  </si>
  <si>
    <t>Forms Subtotal</t>
  </si>
  <si>
    <t>Total - Processing</t>
  </si>
  <si>
    <t>Servicing Reporting - Subtotal</t>
  </si>
  <si>
    <t>Servicing Forms - Subtotal</t>
  </si>
  <si>
    <t xml:space="preserve">Total - Servicing </t>
  </si>
  <si>
    <t>GRAND TOTAL</t>
  </si>
  <si>
    <t>OMB No: 0570-0065 - Biorefinery, Renewable Chemical, and Biobased Product Manufacturing Assistance Program - Burden Worksheet - July 2022</t>
  </si>
  <si>
    <t>RD 400-1 
[0575-0201]</t>
  </si>
  <si>
    <t>RD 400-4  
[0575-0201]</t>
  </si>
  <si>
    <t>Placeholder (projects zero)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</si>
</sst>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#,##0.0"/>
    <numFmt numFmtId="167" formatCode="_(&quot;$&quot;* #,##0_);_(&quot;$&quot;* \(#,##0\);_(&quot;$&quot;* &quot;-&quot;??_);_(@_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u/>
      <sz val="10"/>
      <color theme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4" fontId="10" fillId="0" borderId="0" applyFont="0" applyFill="0" applyBorder="0" applyAlignment="0" applyProtection="0"/>
    <xf numFmtId="0" fontId="2" fillId="0" borderId="0"/>
    <xf numFmtId="0" fontId="1" fillId="0" borderId="0"/>
    <xf numFmtId="0" fontId="14" fillId="0" borderId="0" applyNumberFormat="0" applyFill="0" applyBorder="0" applyAlignment="0" applyProtection="0"/>
  </cellStyleXfs>
  <cellXfs count="156">
    <xf numFmtId="0" fontId="0" fillId="0" borderId="0" xfId="0"/>
    <xf numFmtId="0" fontId="5" fillId="0" borderId="0" xfId="0" applyFont="1" applyFill="1"/>
    <xf numFmtId="164" fontId="5" fillId="0" borderId="1" xfId="0" applyNumberFormat="1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 wrapText="1"/>
    </xf>
    <xf numFmtId="0" fontId="0" fillId="0" borderId="0" xfId="0" applyFill="1"/>
    <xf numFmtId="164" fontId="0" fillId="0" borderId="0" xfId="0" applyNumberFormat="1" applyFill="1"/>
    <xf numFmtId="164" fontId="0" fillId="0" borderId="0" xfId="0" applyNumberFormat="1"/>
    <xf numFmtId="0" fontId="0" fillId="0" borderId="0" xfId="0" applyFill="1" applyAlignment="1">
      <alignment horizontal="center"/>
    </xf>
    <xf numFmtId="49" fontId="5" fillId="0" borderId="1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/>
    </xf>
    <xf numFmtId="3" fontId="5" fillId="0" borderId="1" xfId="0" applyNumberFormat="1" applyFont="1" applyFill="1" applyBorder="1" applyAlignment="1">
      <alignment horizontal="center" vertical="top"/>
    </xf>
    <xf numFmtId="3" fontId="5" fillId="0" borderId="3" xfId="0" applyNumberFormat="1" applyFont="1" applyFill="1" applyBorder="1" applyAlignment="1">
      <alignment horizontal="center" vertical="top"/>
    </xf>
    <xf numFmtId="4" fontId="5" fillId="0" borderId="1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right" vertical="top" wrapText="1"/>
    </xf>
    <xf numFmtId="164" fontId="5" fillId="0" borderId="5" xfId="0" applyNumberFormat="1" applyFont="1" applyFill="1" applyBorder="1" applyAlignment="1">
      <alignment horizontal="left" vertical="top" wrapText="1"/>
    </xf>
    <xf numFmtId="3" fontId="5" fillId="0" borderId="5" xfId="0" applyNumberFormat="1" applyFont="1" applyFill="1" applyBorder="1" applyAlignment="1">
      <alignment horizontal="center" vertical="top"/>
    </xf>
    <xf numFmtId="164" fontId="5" fillId="0" borderId="5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Border="1" applyAlignment="1">
      <alignment horizontal="center" vertical="top"/>
    </xf>
    <xf numFmtId="164" fontId="5" fillId="0" borderId="0" xfId="0" applyNumberFormat="1" applyFont="1" applyFill="1" applyBorder="1" applyAlignment="1">
      <alignment horizontal="right" vertical="top"/>
    </xf>
    <xf numFmtId="164" fontId="5" fillId="0" borderId="0" xfId="0" applyNumberFormat="1" applyFont="1" applyFill="1" applyBorder="1" applyAlignment="1">
      <alignment horizontal="center" vertical="top"/>
    </xf>
    <xf numFmtId="164" fontId="5" fillId="0" borderId="5" xfId="0" applyNumberFormat="1" applyFont="1" applyFill="1" applyBorder="1" applyAlignment="1">
      <alignment horizontal="right" vertical="top" wrapText="1"/>
    </xf>
    <xf numFmtId="0" fontId="0" fillId="0" borderId="0" xfId="0" applyFont="1" applyAlignment="1">
      <alignment horizontal="center"/>
    </xf>
    <xf numFmtId="3" fontId="0" fillId="0" borderId="0" xfId="0" applyNumberFormat="1"/>
    <xf numFmtId="164" fontId="5" fillId="0" borderId="0" xfId="0" applyNumberFormat="1" applyFont="1" applyFill="1" applyBorder="1" applyAlignment="1">
      <alignment horizontal="left" vertical="top"/>
    </xf>
    <xf numFmtId="164" fontId="5" fillId="0" borderId="1" xfId="0" applyNumberFormat="1" applyFont="1" applyFill="1" applyBorder="1" applyAlignment="1">
      <alignment horizontal="right" vertical="top"/>
    </xf>
    <xf numFmtId="0" fontId="0" fillId="0" borderId="0" xfId="0" applyAlignment="1">
      <alignment horizontal="center"/>
    </xf>
    <xf numFmtId="164" fontId="3" fillId="0" borderId="0" xfId="0" applyNumberFormat="1" applyFont="1" applyFill="1" applyBorder="1" applyAlignment="1">
      <alignment horizontal="right" vertical="top"/>
    </xf>
    <xf numFmtId="49" fontId="3" fillId="0" borderId="1" xfId="0" applyNumberFormat="1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8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3" fontId="6" fillId="0" borderId="0" xfId="0" applyNumberFormat="1" applyFont="1" applyFill="1"/>
    <xf numFmtId="165" fontId="6" fillId="0" borderId="0" xfId="0" applyNumberFormat="1" applyFont="1" applyFill="1"/>
    <xf numFmtId="0" fontId="8" fillId="0" borderId="0" xfId="0" applyFont="1" applyFill="1" applyAlignment="1">
      <alignment horizontal="right"/>
    </xf>
    <xf numFmtId="164" fontId="8" fillId="0" borderId="0" xfId="0" applyNumberFormat="1" applyFont="1" applyFill="1"/>
    <xf numFmtId="0" fontId="6" fillId="0" borderId="0" xfId="0" applyFont="1"/>
    <xf numFmtId="164" fontId="3" fillId="0" borderId="1" xfId="0" applyNumberFormat="1" applyFont="1" applyFill="1" applyBorder="1" applyAlignment="1">
      <alignment horizontal="left" vertical="top"/>
    </xf>
    <xf numFmtId="3" fontId="3" fillId="0" borderId="1" xfId="0" applyNumberFormat="1" applyFont="1" applyFill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left" vertical="top"/>
    </xf>
    <xf numFmtId="0" fontId="6" fillId="0" borderId="0" xfId="0" applyFont="1" applyFill="1" applyAlignment="1">
      <alignment horizontal="right"/>
    </xf>
    <xf numFmtId="49" fontId="3" fillId="0" borderId="1" xfId="0" applyNumberFormat="1" applyFont="1" applyFill="1" applyBorder="1" applyAlignment="1">
      <alignment horizontal="center" vertical="top" wrapText="1"/>
    </xf>
    <xf numFmtId="3" fontId="8" fillId="0" borderId="0" xfId="0" applyNumberFormat="1" applyFont="1" applyFill="1"/>
    <xf numFmtId="165" fontId="3" fillId="0" borderId="1" xfId="0" applyNumberFormat="1" applyFont="1" applyFill="1" applyBorder="1" applyAlignment="1">
      <alignment horizontal="center" vertical="top"/>
    </xf>
    <xf numFmtId="44" fontId="5" fillId="0" borderId="1" xfId="1" applyFont="1" applyFill="1" applyBorder="1" applyAlignment="1">
      <alignment horizontal="center" vertical="top"/>
    </xf>
    <xf numFmtId="164" fontId="3" fillId="0" borderId="0" xfId="0" applyNumberFormat="1" applyFont="1" applyFill="1" applyBorder="1" applyAlignment="1">
      <alignment horizontal="left" vertical="top"/>
    </xf>
    <xf numFmtId="165" fontId="5" fillId="0" borderId="1" xfId="0" applyNumberFormat="1" applyFont="1" applyFill="1" applyBorder="1" applyAlignment="1">
      <alignment horizontal="center" vertical="top"/>
    </xf>
    <xf numFmtId="0" fontId="2" fillId="0" borderId="0" xfId="2" applyAlignment="1">
      <alignment vertical="top" wrapText="1"/>
    </xf>
    <xf numFmtId="0" fontId="6" fillId="0" borderId="5" xfId="0" applyFont="1" applyFill="1" applyBorder="1"/>
    <xf numFmtId="165" fontId="8" fillId="0" borderId="0" xfId="0" applyNumberFormat="1" applyFont="1" applyFill="1"/>
    <xf numFmtId="3" fontId="8" fillId="0" borderId="5" xfId="0" applyNumberFormat="1" applyFont="1" applyFill="1" applyBorder="1"/>
    <xf numFmtId="0" fontId="8" fillId="0" borderId="5" xfId="0" applyFont="1" applyFill="1" applyBorder="1"/>
    <xf numFmtId="165" fontId="8" fillId="0" borderId="5" xfId="0" applyNumberFormat="1" applyFont="1" applyFill="1" applyBorder="1"/>
    <xf numFmtId="164" fontId="8" fillId="0" borderId="5" xfId="0" applyNumberFormat="1" applyFont="1" applyFill="1" applyBorder="1"/>
    <xf numFmtId="3" fontId="3" fillId="2" borderId="1" xfId="0" applyNumberFormat="1" applyFont="1" applyFill="1" applyBorder="1" applyAlignment="1">
      <alignment horizontal="center" vertical="top"/>
    </xf>
    <xf numFmtId="164" fontId="5" fillId="0" borderId="5" xfId="1" applyNumberFormat="1" applyFont="1" applyFill="1" applyBorder="1" applyAlignment="1">
      <alignment horizontal="center" vertical="top"/>
    </xf>
    <xf numFmtId="0" fontId="12" fillId="0" borderId="0" xfId="2" applyFont="1" applyAlignment="1">
      <alignment vertical="top" wrapText="1"/>
    </xf>
    <xf numFmtId="164" fontId="3" fillId="0" borderId="3" xfId="0" applyNumberFormat="1" applyFont="1" applyFill="1" applyBorder="1" applyAlignment="1">
      <alignment horizontal="center" vertical="top" wrapText="1"/>
    </xf>
    <xf numFmtId="164" fontId="13" fillId="3" borderId="0" xfId="0" applyNumberFormat="1" applyFont="1" applyFill="1" applyBorder="1" applyAlignment="1">
      <alignment vertical="top"/>
    </xf>
    <xf numFmtId="164" fontId="5" fillId="0" borderId="1" xfId="0" applyNumberFormat="1" applyFont="1" applyFill="1" applyBorder="1" applyAlignment="1">
      <alignment horizontal="right" vertical="center" wrapText="1"/>
    </xf>
    <xf numFmtId="3" fontId="5" fillId="0" borderId="3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center" vertical="center"/>
    </xf>
    <xf numFmtId="44" fontId="5" fillId="0" borderId="1" xfId="1" applyFont="1" applyFill="1" applyBorder="1" applyAlignment="1">
      <alignment horizontal="center" vertical="center"/>
    </xf>
    <xf numFmtId="165" fontId="5" fillId="0" borderId="3" xfId="1" applyNumberFormat="1" applyFont="1" applyFill="1" applyBorder="1" applyAlignment="1">
      <alignment horizontal="center" vertical="center"/>
    </xf>
    <xf numFmtId="164" fontId="5" fillId="5" borderId="0" xfId="0" applyNumberFormat="1" applyFont="1" applyFill="1" applyBorder="1" applyAlignment="1">
      <alignment vertical="center"/>
    </xf>
    <xf numFmtId="3" fontId="5" fillId="5" borderId="0" xfId="0" applyNumberFormat="1" applyFont="1" applyFill="1" applyBorder="1" applyAlignment="1">
      <alignment horizontal="center" vertical="center"/>
    </xf>
    <xf numFmtId="164" fontId="5" fillId="5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top"/>
    </xf>
    <xf numFmtId="164" fontId="3" fillId="0" borderId="0" xfId="0" applyNumberFormat="1" applyFont="1" applyFill="1" applyBorder="1" applyAlignment="1">
      <alignment horizontal="left" vertical="top" wrapText="1"/>
    </xf>
    <xf numFmtId="164" fontId="5" fillId="0" borderId="0" xfId="0" applyNumberFormat="1" applyFont="1" applyFill="1" applyBorder="1" applyAlignment="1">
      <alignment horizontal="right" vertical="top" wrapText="1"/>
    </xf>
    <xf numFmtId="164" fontId="5" fillId="0" borderId="0" xfId="0" applyNumberFormat="1" applyFont="1" applyFill="1" applyBorder="1" applyAlignment="1">
      <alignment horizontal="left" vertical="top" wrapText="1"/>
    </xf>
    <xf numFmtId="167" fontId="5" fillId="5" borderId="0" xfId="1" applyNumberFormat="1" applyFont="1" applyFill="1" applyBorder="1" applyAlignment="1">
      <alignment vertical="center"/>
    </xf>
    <xf numFmtId="0" fontId="14" fillId="0" borderId="0" xfId="4"/>
    <xf numFmtId="164" fontId="3" fillId="0" borderId="0" xfId="0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center" vertical="top"/>
    </xf>
    <xf numFmtId="4" fontId="3" fillId="0" borderId="0" xfId="0" applyNumberFormat="1" applyFont="1" applyFill="1" applyBorder="1" applyAlignment="1">
      <alignment horizontal="center" vertical="top"/>
    </xf>
    <xf numFmtId="0" fontId="2" fillId="0" borderId="0" xfId="2" applyBorder="1" applyAlignment="1">
      <alignment vertical="top" wrapText="1"/>
    </xf>
    <xf numFmtId="4" fontId="5" fillId="0" borderId="0" xfId="0" applyNumberFormat="1" applyFont="1" applyFill="1" applyBorder="1" applyAlignment="1">
      <alignment horizontal="center" vertical="top"/>
    </xf>
    <xf numFmtId="0" fontId="6" fillId="0" borderId="0" xfId="0" applyFont="1" applyFill="1" applyBorder="1"/>
    <xf numFmtId="0" fontId="7" fillId="0" borderId="0" xfId="0" applyFont="1" applyFill="1" applyBorder="1"/>
    <xf numFmtId="165" fontId="11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3" fillId="0" borderId="0" xfId="0" applyFont="1" applyFill="1"/>
    <xf numFmtId="164" fontId="3" fillId="0" borderId="6" xfId="0" applyNumberFormat="1" applyFont="1" applyFill="1" applyBorder="1" applyAlignment="1">
      <alignment horizontal="center" vertical="top"/>
    </xf>
    <xf numFmtId="164" fontId="3" fillId="0" borderId="6" xfId="0" applyNumberFormat="1" applyFont="1" applyFill="1" applyBorder="1" applyAlignment="1">
      <alignment horizontal="center" vertical="top" wrapText="1"/>
    </xf>
    <xf numFmtId="164" fontId="3" fillId="0" borderId="7" xfId="0" applyNumberFormat="1" applyFont="1" applyFill="1" applyBorder="1" applyAlignment="1">
      <alignment horizontal="center" vertical="top"/>
    </xf>
    <xf numFmtId="164" fontId="3" fillId="0" borderId="7" xfId="0" applyNumberFormat="1" applyFont="1" applyFill="1" applyBorder="1" applyAlignment="1">
      <alignment horizontal="center" vertical="top" wrapText="1"/>
    </xf>
    <xf numFmtId="164" fontId="3" fillId="0" borderId="8" xfId="0" applyNumberFormat="1" applyFont="1" applyFill="1" applyBorder="1" applyAlignment="1">
      <alignment horizontal="center" vertical="top"/>
    </xf>
    <xf numFmtId="164" fontId="3" fillId="0" borderId="8" xfId="0" applyNumberFormat="1" applyFont="1" applyFill="1" applyBorder="1" applyAlignment="1">
      <alignment horizontal="center" vertical="top" wrapText="1"/>
    </xf>
    <xf numFmtId="164" fontId="3" fillId="3" borderId="2" xfId="0" applyNumberFormat="1" applyFont="1" applyFill="1" applyBorder="1" applyAlignment="1">
      <alignment horizontal="left" vertical="top" wrapText="1"/>
    </xf>
    <xf numFmtId="164" fontId="3" fillId="3" borderId="2" xfId="0" applyNumberFormat="1" applyFont="1" applyFill="1" applyBorder="1" applyAlignment="1">
      <alignment horizontal="left" vertical="top"/>
    </xf>
    <xf numFmtId="164" fontId="3" fillId="3" borderId="2" xfId="0" applyNumberFormat="1" applyFont="1" applyFill="1" applyBorder="1" applyAlignment="1">
      <alignment horizontal="center" vertical="top"/>
    </xf>
    <xf numFmtId="164" fontId="3" fillId="3" borderId="4" xfId="0" applyNumberFormat="1" applyFont="1" applyFill="1" applyBorder="1" applyAlignment="1">
      <alignment horizontal="center" vertical="top"/>
    </xf>
    <xf numFmtId="4" fontId="3" fillId="2" borderId="1" xfId="0" applyNumberFormat="1" applyFont="1" applyFill="1" applyBorder="1" applyAlignment="1">
      <alignment horizontal="center" vertical="top"/>
    </xf>
    <xf numFmtId="166" fontId="3" fillId="0" borderId="1" xfId="0" applyNumberFormat="1" applyFont="1" applyFill="1" applyBorder="1" applyAlignment="1">
      <alignment horizontal="center" vertical="top"/>
    </xf>
    <xf numFmtId="166" fontId="3" fillId="0" borderId="0" xfId="0" applyNumberFormat="1" applyFont="1" applyFill="1" applyBorder="1" applyAlignment="1">
      <alignment horizontal="center" vertical="top"/>
    </xf>
    <xf numFmtId="164" fontId="3" fillId="3" borderId="0" xfId="0" applyNumberFormat="1" applyFont="1" applyFill="1" applyBorder="1" applyAlignment="1">
      <alignment horizontal="right" vertical="top" wrapText="1"/>
    </xf>
    <xf numFmtId="164" fontId="3" fillId="3" borderId="0" xfId="0" applyNumberFormat="1" applyFont="1" applyFill="1" applyBorder="1" applyAlignment="1">
      <alignment horizontal="right" vertical="top"/>
    </xf>
    <xf numFmtId="164" fontId="3" fillId="3" borderId="0" xfId="0" applyNumberFormat="1" applyFont="1" applyFill="1" applyBorder="1" applyAlignment="1">
      <alignment horizontal="center" vertical="top"/>
    </xf>
    <xf numFmtId="164" fontId="3" fillId="0" borderId="0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left" vertical="top"/>
    </xf>
    <xf numFmtId="164" fontId="3" fillId="0" borderId="0" xfId="0" applyNumberFormat="1" applyFont="1" applyFill="1" applyBorder="1" applyAlignment="1">
      <alignment horizontal="center" vertical="top"/>
    </xf>
    <xf numFmtId="164" fontId="3" fillId="5" borderId="0" xfId="0" applyNumberFormat="1" applyFont="1" applyFill="1" applyBorder="1" applyAlignment="1">
      <alignment horizontal="right" vertical="top"/>
    </xf>
    <xf numFmtId="164" fontId="3" fillId="5" borderId="0" xfId="0" applyNumberFormat="1" applyFont="1" applyFill="1" applyBorder="1" applyAlignment="1">
      <alignment vertical="center" wrapText="1"/>
    </xf>
    <xf numFmtId="164" fontId="3" fillId="5" borderId="0" xfId="0" applyNumberFormat="1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horizontal="center" vertical="top"/>
    </xf>
    <xf numFmtId="165" fontId="3" fillId="0" borderId="0" xfId="0" applyNumberFormat="1" applyFont="1" applyFill="1" applyBorder="1" applyAlignment="1">
      <alignment horizontal="right" vertical="top"/>
    </xf>
    <xf numFmtId="0" fontId="3" fillId="0" borderId="0" xfId="0" applyFont="1" applyAlignment="1">
      <alignment horizontal="center"/>
    </xf>
    <xf numFmtId="164" fontId="3" fillId="6" borderId="1" xfId="0" applyNumberFormat="1" applyFont="1" applyFill="1" applyBorder="1" applyAlignment="1">
      <alignment horizontal="left" vertical="top" wrapText="1"/>
    </xf>
    <xf numFmtId="164" fontId="3" fillId="7" borderId="2" xfId="0" applyNumberFormat="1" applyFont="1" applyFill="1" applyBorder="1" applyAlignment="1">
      <alignment horizontal="left" vertical="top"/>
    </xf>
    <xf numFmtId="164" fontId="3" fillId="7" borderId="2" xfId="0" applyNumberFormat="1" applyFont="1" applyFill="1" applyBorder="1" applyAlignment="1">
      <alignment horizontal="left" vertical="top" wrapText="1"/>
    </xf>
    <xf numFmtId="164" fontId="3" fillId="7" borderId="2" xfId="0" applyNumberFormat="1" applyFont="1" applyFill="1" applyBorder="1" applyAlignment="1">
      <alignment horizontal="center" vertical="top"/>
    </xf>
    <xf numFmtId="164" fontId="3" fillId="7" borderId="4" xfId="0" applyNumberFormat="1" applyFont="1" applyFill="1" applyBorder="1" applyAlignment="1">
      <alignment horizontal="center" vertical="top"/>
    </xf>
    <xf numFmtId="164" fontId="3" fillId="7" borderId="1" xfId="0" applyNumberFormat="1" applyFont="1" applyFill="1" applyBorder="1" applyAlignment="1">
      <alignment horizontal="left" vertical="top" wrapText="1"/>
    </xf>
    <xf numFmtId="3" fontId="3" fillId="7" borderId="1" xfId="0" applyNumberFormat="1" applyFont="1" applyFill="1" applyBorder="1" applyAlignment="1">
      <alignment horizontal="center" vertical="top"/>
    </xf>
    <xf numFmtId="4" fontId="3" fillId="7" borderId="1" xfId="0" applyNumberFormat="1" applyFont="1" applyFill="1" applyBorder="1" applyAlignment="1">
      <alignment horizontal="center" vertical="top"/>
    </xf>
    <xf numFmtId="165" fontId="3" fillId="7" borderId="1" xfId="0" applyNumberFormat="1" applyFont="1" applyFill="1" applyBorder="1" applyAlignment="1">
      <alignment horizontal="center" vertical="top"/>
    </xf>
    <xf numFmtId="164" fontId="5" fillId="0" borderId="1" xfId="1" applyNumberFormat="1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right" vertical="top"/>
    </xf>
    <xf numFmtId="164" fontId="3" fillId="0" borderId="1" xfId="0" applyNumberFormat="1" applyFont="1" applyFill="1" applyBorder="1" applyAlignment="1">
      <alignment horizontal="right" vertical="top" wrapText="1"/>
    </xf>
    <xf numFmtId="164" fontId="5" fillId="0" borderId="1" xfId="0" applyNumberFormat="1" applyFont="1" applyFill="1" applyBorder="1" applyAlignment="1">
      <alignment horizontal="left" vertical="top"/>
    </xf>
    <xf numFmtId="164" fontId="3" fillId="7" borderId="1" xfId="0" applyNumberFormat="1" applyFont="1" applyFill="1" applyBorder="1" applyAlignment="1">
      <alignment horizontal="right" vertical="top"/>
    </xf>
    <xf numFmtId="164" fontId="3" fillId="7" borderId="1" xfId="0" applyNumberFormat="1" applyFont="1" applyFill="1" applyBorder="1" applyAlignment="1">
      <alignment horizontal="right" vertical="top" wrapText="1"/>
    </xf>
    <xf numFmtId="164" fontId="3" fillId="7" borderId="1" xfId="0" applyNumberFormat="1" applyFont="1" applyFill="1" applyBorder="1" applyAlignment="1">
      <alignment horizontal="center" vertical="top"/>
    </xf>
    <xf numFmtId="164" fontId="3" fillId="0" borderId="14" xfId="0" applyNumberFormat="1" applyFont="1" applyFill="1" applyBorder="1" applyAlignment="1">
      <alignment horizontal="center" vertical="top"/>
    </xf>
    <xf numFmtId="164" fontId="5" fillId="0" borderId="14" xfId="0" applyNumberFormat="1" applyFont="1" applyFill="1" applyBorder="1" applyAlignment="1">
      <alignment horizontal="center" vertical="top"/>
    </xf>
    <xf numFmtId="165" fontId="5" fillId="0" borderId="1" xfId="1" applyNumberFormat="1" applyFont="1" applyFill="1" applyBorder="1" applyAlignment="1">
      <alignment horizontal="center" vertical="top"/>
    </xf>
    <xf numFmtId="164" fontId="3" fillId="8" borderId="1" xfId="0" applyNumberFormat="1" applyFont="1" applyFill="1" applyBorder="1" applyAlignment="1">
      <alignment horizontal="left" vertical="top"/>
    </xf>
    <xf numFmtId="164" fontId="5" fillId="8" borderId="1" xfId="0" applyNumberFormat="1" applyFont="1" applyFill="1" applyBorder="1" applyAlignment="1">
      <alignment horizontal="center" vertical="top"/>
    </xf>
    <xf numFmtId="3" fontId="5" fillId="8" borderId="1" xfId="0" applyNumberFormat="1" applyFont="1" applyFill="1" applyBorder="1" applyAlignment="1">
      <alignment horizontal="center" vertical="top"/>
    </xf>
    <xf numFmtId="167" fontId="5" fillId="0" borderId="1" xfId="1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164" fontId="3" fillId="6" borderId="15" xfId="0" applyNumberFormat="1" applyFont="1" applyFill="1" applyBorder="1" applyAlignment="1">
      <alignment horizontal="center" vertical="top"/>
    </xf>
    <xf numFmtId="164" fontId="4" fillId="6" borderId="15" xfId="0" applyNumberFormat="1" applyFont="1" applyFill="1" applyBorder="1" applyAlignment="1">
      <alignment horizontal="center" vertical="top"/>
    </xf>
    <xf numFmtId="164" fontId="5" fillId="4" borderId="12" xfId="0" applyNumberFormat="1" applyFont="1" applyFill="1" applyBorder="1" applyAlignment="1">
      <alignment horizontal="center" vertical="top"/>
    </xf>
    <xf numFmtId="0" fontId="5" fillId="4" borderId="9" xfId="0" applyFont="1" applyFill="1" applyBorder="1" applyAlignment="1">
      <alignment horizontal="center" vertical="center"/>
    </xf>
    <xf numFmtId="164" fontId="13" fillId="3" borderId="10" xfId="0" applyNumberFormat="1" applyFont="1" applyFill="1" applyBorder="1" applyAlignment="1">
      <alignment horizontal="left" vertical="top"/>
    </xf>
    <xf numFmtId="164" fontId="13" fillId="3" borderId="11" xfId="0" applyNumberFormat="1" applyFont="1" applyFill="1" applyBorder="1" applyAlignment="1">
      <alignment horizontal="left" vertical="top"/>
    </xf>
    <xf numFmtId="164" fontId="5" fillId="7" borderId="10" xfId="0" applyNumberFormat="1" applyFont="1" applyFill="1" applyBorder="1" applyAlignment="1">
      <alignment horizontal="center" vertical="top"/>
    </xf>
    <xf numFmtId="164" fontId="5" fillId="7" borderId="11" xfId="0" applyNumberFormat="1" applyFont="1" applyFill="1" applyBorder="1" applyAlignment="1">
      <alignment horizontal="center" vertical="top"/>
    </xf>
    <xf numFmtId="49" fontId="5" fillId="7" borderId="3" xfId="0" applyNumberFormat="1" applyFont="1" applyFill="1" applyBorder="1" applyAlignment="1">
      <alignment horizontal="center" vertical="top"/>
    </xf>
    <xf numFmtId="49" fontId="5" fillId="7" borderId="13" xfId="0" applyNumberFormat="1" applyFont="1" applyFill="1" applyBorder="1" applyAlignment="1">
      <alignment horizontal="center" vertical="top"/>
    </xf>
    <xf numFmtId="164" fontId="5" fillId="7" borderId="3" xfId="0" applyNumberFormat="1" applyFont="1" applyFill="1" applyBorder="1" applyAlignment="1">
      <alignment horizontal="center" vertical="top"/>
    </xf>
    <xf numFmtId="164" fontId="5" fillId="7" borderId="13" xfId="0" applyNumberFormat="1" applyFont="1" applyFill="1" applyBorder="1" applyAlignment="1">
      <alignment horizontal="center" vertical="top"/>
    </xf>
  </cellXfs>
  <cellStyles count="5">
    <cellStyle name="Currency" xfId="1" builtinId="4"/>
    <cellStyle name="Hyperlink" xfId="4" builtinId="8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bls.gov/news.release/pdf/ecec.pdf" TargetMode="External"/><Relationship Id="rId1" Type="http://schemas.openxmlformats.org/officeDocument/2006/relationships/hyperlink" Target="https://www.bls.gov/oes/current/oes_nat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7"/>
  <sheetViews>
    <sheetView topLeftCell="A7" zoomScale="110" zoomScaleNormal="110" workbookViewId="0">
      <selection activeCell="J14" sqref="J14"/>
    </sheetView>
  </sheetViews>
  <sheetFormatPr defaultRowHeight="12.5" x14ac:dyDescent="0.25"/>
  <cols>
    <col min="1" max="1" width="34.81640625" customWidth="1"/>
    <col min="2" max="2" width="7.54296875" customWidth="1"/>
    <col min="3" max="3" width="8.54296875" customWidth="1"/>
    <col min="4" max="4" width="8.54296875" bestFit="1" customWidth="1"/>
    <col min="5" max="5" width="7.1796875" customWidth="1"/>
    <col min="6" max="6" width="9.453125" customWidth="1"/>
    <col min="12" max="12" width="10.1796875" bestFit="1" customWidth="1"/>
  </cols>
  <sheetData>
    <row r="1" spans="1:12" x14ac:dyDescent="0.25">
      <c r="B1" s="142" t="s">
        <v>0</v>
      </c>
      <c r="C1" s="142"/>
      <c r="D1" s="142"/>
      <c r="E1" s="142"/>
      <c r="F1" s="118" t="s">
        <v>1</v>
      </c>
    </row>
    <row r="2" spans="1:12" x14ac:dyDescent="0.25">
      <c r="A2" s="31" t="s">
        <v>2</v>
      </c>
      <c r="B2" s="31" t="s">
        <v>3</v>
      </c>
      <c r="C2" s="143" t="s">
        <v>4</v>
      </c>
      <c r="D2" s="31" t="s">
        <v>5</v>
      </c>
      <c r="E2" s="31" t="s">
        <v>6</v>
      </c>
      <c r="F2" s="31" t="s">
        <v>7</v>
      </c>
      <c r="H2" s="23"/>
    </row>
    <row r="3" spans="1:12" x14ac:dyDescent="0.25">
      <c r="A3" s="32" t="s">
        <v>8</v>
      </c>
      <c r="B3" s="33"/>
      <c r="C3" s="143"/>
      <c r="D3" s="33"/>
      <c r="E3" s="34"/>
      <c r="F3" s="34"/>
      <c r="G3" s="27"/>
      <c r="H3" s="27"/>
      <c r="I3" s="27"/>
      <c r="J3" s="27"/>
      <c r="L3" s="8"/>
    </row>
    <row r="4" spans="1:12" x14ac:dyDescent="0.25">
      <c r="A4" s="33" t="s">
        <v>9</v>
      </c>
      <c r="B4" s="47">
        <v>28</v>
      </c>
      <c r="C4" s="32">
        <v>40</v>
      </c>
      <c r="D4" s="54">
        <f>D$46</f>
        <v>66.584699999999998</v>
      </c>
      <c r="E4" s="38">
        <f t="shared" ref="E4:E9" si="0">+B4*C4*D4</f>
        <v>74574.864000000001</v>
      </c>
      <c r="F4" s="38">
        <f>+E4/3</f>
        <v>24858.288</v>
      </c>
      <c r="G4" s="24"/>
      <c r="H4" s="24"/>
      <c r="I4" s="24"/>
      <c r="L4" s="8"/>
    </row>
    <row r="5" spans="1:12" x14ac:dyDescent="0.25">
      <c r="A5" s="45" t="s">
        <v>10</v>
      </c>
      <c r="B5" s="35">
        <v>27</v>
      </c>
      <c r="C5" s="33">
        <v>40</v>
      </c>
      <c r="D5" s="36">
        <f>D$46</f>
        <v>66.584699999999998</v>
      </c>
      <c r="E5" s="34">
        <f t="shared" si="0"/>
        <v>71911.475999999995</v>
      </c>
      <c r="F5" s="34">
        <f t="shared" ref="F5:F10" si="1">+E5/3</f>
        <v>23970.491999999998</v>
      </c>
      <c r="G5" s="24"/>
      <c r="H5" s="24"/>
      <c r="I5" s="24"/>
      <c r="L5" s="8"/>
    </row>
    <row r="6" spans="1:12" x14ac:dyDescent="0.25">
      <c r="A6" s="45" t="s">
        <v>11</v>
      </c>
      <c r="B6" s="35">
        <v>1</v>
      </c>
      <c r="C6" s="33">
        <v>40</v>
      </c>
      <c r="D6" s="36">
        <f>D$46</f>
        <v>66.584699999999998</v>
      </c>
      <c r="E6" s="34">
        <f t="shared" si="0"/>
        <v>2663.3879999999999</v>
      </c>
      <c r="F6" s="34">
        <f t="shared" si="1"/>
        <v>887.79599999999994</v>
      </c>
      <c r="G6" s="24"/>
      <c r="H6" s="24"/>
      <c r="I6" s="24"/>
      <c r="L6" s="8"/>
    </row>
    <row r="7" spans="1:12" x14ac:dyDescent="0.25">
      <c r="A7" s="53" t="s">
        <v>12</v>
      </c>
      <c r="B7" s="55">
        <v>23</v>
      </c>
      <c r="C7" s="56">
        <v>80</v>
      </c>
      <c r="D7" s="57">
        <f>D46</f>
        <v>66.584699999999998</v>
      </c>
      <c r="E7" s="58">
        <f t="shared" si="0"/>
        <v>122515.848</v>
      </c>
      <c r="F7" s="58">
        <f t="shared" si="1"/>
        <v>40838.616000000002</v>
      </c>
      <c r="G7" s="24"/>
      <c r="H7" s="24"/>
      <c r="I7" s="24"/>
      <c r="L7" s="8"/>
    </row>
    <row r="8" spans="1:12" x14ac:dyDescent="0.25">
      <c r="A8" s="45" t="s">
        <v>10</v>
      </c>
      <c r="B8" s="35">
        <v>23</v>
      </c>
      <c r="C8" s="33">
        <v>80</v>
      </c>
      <c r="D8" s="36">
        <f>D$46</f>
        <v>66.584699999999998</v>
      </c>
      <c r="E8" s="34">
        <f t="shared" si="0"/>
        <v>122515.848</v>
      </c>
      <c r="F8" s="34">
        <f t="shared" si="1"/>
        <v>40838.616000000002</v>
      </c>
      <c r="G8" s="24"/>
      <c r="H8" s="24"/>
      <c r="I8" s="24"/>
      <c r="L8" s="8"/>
    </row>
    <row r="9" spans="1:12" x14ac:dyDescent="0.25">
      <c r="A9" s="45" t="s">
        <v>11</v>
      </c>
      <c r="B9" s="35">
        <v>0</v>
      </c>
      <c r="C9" s="33">
        <v>80</v>
      </c>
      <c r="D9" s="36">
        <f>D$46</f>
        <v>66.584699999999998</v>
      </c>
      <c r="E9" s="34">
        <f t="shared" si="0"/>
        <v>0</v>
      </c>
      <c r="F9" s="34">
        <f t="shared" si="1"/>
        <v>0</v>
      </c>
      <c r="G9" s="24"/>
      <c r="H9" s="24"/>
      <c r="I9" s="24"/>
      <c r="L9" s="8"/>
    </row>
    <row r="10" spans="1:12" x14ac:dyDescent="0.25">
      <c r="A10" s="37" t="s">
        <v>13</v>
      </c>
      <c r="B10" s="47"/>
      <c r="C10" s="33"/>
      <c r="D10" s="33"/>
      <c r="E10" s="38">
        <f>+E4+E7</f>
        <v>197090.712</v>
      </c>
      <c r="F10" s="38">
        <f t="shared" si="1"/>
        <v>65696.903999999995</v>
      </c>
      <c r="L10" s="8"/>
    </row>
    <row r="11" spans="1:12" x14ac:dyDescent="0.25">
      <c r="A11" s="37"/>
      <c r="B11" s="33"/>
      <c r="C11" s="33"/>
      <c r="D11" s="33"/>
      <c r="E11" s="34"/>
      <c r="F11" s="34"/>
      <c r="L11" s="8"/>
    </row>
    <row r="12" spans="1:12" x14ac:dyDescent="0.25">
      <c r="A12" s="32" t="s">
        <v>14</v>
      </c>
      <c r="B12" s="33"/>
      <c r="C12" s="33"/>
      <c r="D12" s="33"/>
      <c r="E12" s="34"/>
      <c r="F12" s="34"/>
      <c r="L12" s="8"/>
    </row>
    <row r="13" spans="1:12" x14ac:dyDescent="0.25">
      <c r="A13" s="33" t="s">
        <v>15</v>
      </c>
      <c r="B13" s="35">
        <v>6</v>
      </c>
      <c r="C13" s="33">
        <v>8</v>
      </c>
      <c r="D13" s="36">
        <f t="shared" ref="D13:D24" si="2">D$46</f>
        <v>66.584699999999998</v>
      </c>
      <c r="E13" s="34">
        <f t="shared" ref="E13:E24" si="3">+B13*C13*D13</f>
        <v>3196.0655999999999</v>
      </c>
      <c r="F13" s="34">
        <f t="shared" ref="F13:F25" si="4">+E13/3</f>
        <v>1065.3552</v>
      </c>
      <c r="G13" s="24"/>
      <c r="H13" s="24"/>
      <c r="I13" s="24"/>
      <c r="L13" s="8"/>
    </row>
    <row r="14" spans="1:12" x14ac:dyDescent="0.25">
      <c r="A14" s="33" t="s">
        <v>16</v>
      </c>
      <c r="B14" s="35">
        <v>6</v>
      </c>
      <c r="C14" s="33">
        <v>40</v>
      </c>
      <c r="D14" s="36">
        <f t="shared" si="2"/>
        <v>66.584699999999998</v>
      </c>
      <c r="E14" s="34">
        <f t="shared" si="3"/>
        <v>15980.328</v>
      </c>
      <c r="F14" s="34">
        <f t="shared" si="4"/>
        <v>5326.7759999999998</v>
      </c>
      <c r="G14" s="24"/>
      <c r="H14" s="24"/>
      <c r="I14" s="24"/>
      <c r="L14" s="8"/>
    </row>
    <row r="15" spans="1:12" x14ac:dyDescent="0.25">
      <c r="A15" s="33" t="s">
        <v>17</v>
      </c>
      <c r="B15" s="35">
        <v>6</v>
      </c>
      <c r="C15" s="33">
        <v>60</v>
      </c>
      <c r="D15" s="36">
        <f t="shared" si="2"/>
        <v>66.584699999999998</v>
      </c>
      <c r="E15" s="34">
        <f t="shared" si="3"/>
        <v>23970.491999999998</v>
      </c>
      <c r="F15" s="34">
        <f t="shared" si="4"/>
        <v>7990.1639999999998</v>
      </c>
      <c r="G15" s="24"/>
      <c r="H15" s="24"/>
      <c r="I15" s="24"/>
      <c r="L15" s="8"/>
    </row>
    <row r="16" spans="1:12" x14ac:dyDescent="0.25">
      <c r="A16" s="33" t="s">
        <v>18</v>
      </c>
      <c r="B16" s="35">
        <v>6</v>
      </c>
      <c r="C16" s="33">
        <v>10</v>
      </c>
      <c r="D16" s="36">
        <f t="shared" si="2"/>
        <v>66.584699999999998</v>
      </c>
      <c r="E16" s="34">
        <f t="shared" si="3"/>
        <v>3995.0819999999999</v>
      </c>
      <c r="F16" s="34">
        <f t="shared" si="4"/>
        <v>1331.694</v>
      </c>
      <c r="G16" s="24"/>
      <c r="H16" s="24"/>
      <c r="I16" s="24"/>
      <c r="L16" s="8"/>
    </row>
    <row r="17" spans="1:12" x14ac:dyDescent="0.25">
      <c r="A17" s="33" t="s">
        <v>19</v>
      </c>
      <c r="B17" s="35">
        <v>6</v>
      </c>
      <c r="C17" s="33">
        <v>6</v>
      </c>
      <c r="D17" s="36">
        <f t="shared" si="2"/>
        <v>66.584699999999998</v>
      </c>
      <c r="E17" s="34">
        <f t="shared" si="3"/>
        <v>2397.0491999999999</v>
      </c>
      <c r="F17" s="34">
        <f t="shared" si="4"/>
        <v>799.01639999999998</v>
      </c>
      <c r="G17" s="24"/>
      <c r="H17" s="24"/>
      <c r="I17" s="24"/>
      <c r="L17" s="8"/>
    </row>
    <row r="18" spans="1:12" x14ac:dyDescent="0.25">
      <c r="A18" s="33" t="s">
        <v>20</v>
      </c>
      <c r="B18" s="35">
        <v>3</v>
      </c>
      <c r="C18" s="33">
        <v>40</v>
      </c>
      <c r="D18" s="36">
        <f t="shared" si="2"/>
        <v>66.584699999999998</v>
      </c>
      <c r="E18" s="34">
        <f t="shared" si="3"/>
        <v>7990.1639999999998</v>
      </c>
      <c r="F18" s="34">
        <f t="shared" si="4"/>
        <v>2663.3879999999999</v>
      </c>
      <c r="H18" s="24"/>
      <c r="L18" s="8"/>
    </row>
    <row r="19" spans="1:12" x14ac:dyDescent="0.25">
      <c r="A19" s="33" t="s">
        <v>21</v>
      </c>
      <c r="B19" s="35">
        <v>3</v>
      </c>
      <c r="C19" s="33">
        <v>10</v>
      </c>
      <c r="D19" s="36">
        <f t="shared" si="2"/>
        <v>66.584699999999998</v>
      </c>
      <c r="E19" s="34">
        <f t="shared" si="3"/>
        <v>1997.5409999999999</v>
      </c>
      <c r="F19" s="34">
        <f t="shared" si="4"/>
        <v>665.84699999999998</v>
      </c>
      <c r="H19" s="24"/>
      <c r="L19" s="8"/>
    </row>
    <row r="20" spans="1:12" x14ac:dyDescent="0.25">
      <c r="A20" s="33" t="s">
        <v>22</v>
      </c>
      <c r="B20" s="35">
        <v>3</v>
      </c>
      <c r="C20" s="33">
        <v>3</v>
      </c>
      <c r="D20" s="36">
        <f t="shared" si="2"/>
        <v>66.584699999999998</v>
      </c>
      <c r="E20" s="34">
        <f t="shared" si="3"/>
        <v>599.26229999999998</v>
      </c>
      <c r="F20" s="34">
        <f t="shared" si="4"/>
        <v>199.75409999999999</v>
      </c>
      <c r="G20" s="24"/>
      <c r="H20" s="24"/>
      <c r="I20" s="24"/>
      <c r="L20" s="8"/>
    </row>
    <row r="21" spans="1:12" x14ac:dyDescent="0.25">
      <c r="A21" s="33" t="s">
        <v>23</v>
      </c>
      <c r="B21" s="35">
        <v>3</v>
      </c>
      <c r="C21" s="33">
        <v>20</v>
      </c>
      <c r="D21" s="36">
        <f t="shared" si="2"/>
        <v>66.584699999999998</v>
      </c>
      <c r="E21" s="34">
        <f t="shared" si="3"/>
        <v>3995.0819999999999</v>
      </c>
      <c r="F21" s="34">
        <f t="shared" si="4"/>
        <v>1331.694</v>
      </c>
      <c r="H21" s="24"/>
      <c r="L21" s="8"/>
    </row>
    <row r="22" spans="1:12" x14ac:dyDescent="0.25">
      <c r="A22" s="33" t="s">
        <v>24</v>
      </c>
      <c r="B22" s="35">
        <f>2*12*3</f>
        <v>72</v>
      </c>
      <c r="C22" s="33">
        <v>4</v>
      </c>
      <c r="D22" s="36">
        <f t="shared" si="2"/>
        <v>66.584699999999998</v>
      </c>
      <c r="E22" s="34">
        <f t="shared" si="3"/>
        <v>19176.393599999999</v>
      </c>
      <c r="F22" s="34">
        <f t="shared" si="4"/>
        <v>6392.1311999999998</v>
      </c>
      <c r="H22" s="24"/>
      <c r="L22" s="8"/>
    </row>
    <row r="23" spans="1:12" x14ac:dyDescent="0.25">
      <c r="A23" s="33" t="s">
        <v>25</v>
      </c>
      <c r="B23" s="35">
        <f>2*4*3</f>
        <v>24</v>
      </c>
      <c r="C23" s="33">
        <v>2</v>
      </c>
      <c r="D23" s="36">
        <f t="shared" si="2"/>
        <v>66.584699999999998</v>
      </c>
      <c r="E23" s="34">
        <f t="shared" si="3"/>
        <v>3196.0655999999999</v>
      </c>
      <c r="F23" s="34">
        <f t="shared" si="4"/>
        <v>1065.3552</v>
      </c>
      <c r="H23" s="24"/>
      <c r="L23" s="8"/>
    </row>
    <row r="24" spans="1:12" x14ac:dyDescent="0.25">
      <c r="A24" s="33" t="s">
        <v>26</v>
      </c>
      <c r="B24" s="35">
        <v>6</v>
      </c>
      <c r="C24" s="33">
        <v>1</v>
      </c>
      <c r="D24" s="36">
        <f t="shared" si="2"/>
        <v>66.584699999999998</v>
      </c>
      <c r="E24" s="34">
        <f t="shared" si="3"/>
        <v>399.50819999999999</v>
      </c>
      <c r="F24" s="34">
        <f t="shared" si="4"/>
        <v>133.1694</v>
      </c>
      <c r="H24" s="24"/>
      <c r="L24" s="8"/>
    </row>
    <row r="25" spans="1:12" x14ac:dyDescent="0.25">
      <c r="A25" s="37" t="s">
        <v>13</v>
      </c>
      <c r="B25" s="33"/>
      <c r="C25" s="33"/>
      <c r="D25" s="33"/>
      <c r="E25" s="38">
        <f>SUM(E13:E24)</f>
        <v>86893.03349999999</v>
      </c>
      <c r="F25" s="38">
        <f t="shared" si="4"/>
        <v>28964.344499999996</v>
      </c>
      <c r="L25" s="8"/>
    </row>
    <row r="26" spans="1:12" x14ac:dyDescent="0.25">
      <c r="A26" s="33"/>
      <c r="B26" s="33"/>
      <c r="C26" s="33"/>
      <c r="D26" s="33"/>
      <c r="E26" s="34"/>
      <c r="F26" s="34"/>
      <c r="L26" s="8"/>
    </row>
    <row r="27" spans="1:12" x14ac:dyDescent="0.25">
      <c r="A27" s="32" t="s">
        <v>27</v>
      </c>
      <c r="B27" s="33"/>
      <c r="C27" s="33"/>
      <c r="D27" s="33"/>
      <c r="E27" s="34"/>
      <c r="F27" s="34"/>
      <c r="L27" s="8"/>
    </row>
    <row r="28" spans="1:12" x14ac:dyDescent="0.25">
      <c r="A28" s="33" t="s">
        <v>28</v>
      </c>
      <c r="B28" s="35">
        <v>6</v>
      </c>
      <c r="C28" s="33">
        <v>9</v>
      </c>
      <c r="D28" s="36">
        <f t="shared" ref="D28:D39" si="5">D$46</f>
        <v>66.584699999999998</v>
      </c>
      <c r="E28" s="34">
        <f t="shared" ref="E28:E39" si="6">+B28*C28*D28</f>
        <v>3595.5738000000001</v>
      </c>
      <c r="F28" s="34">
        <f t="shared" ref="F28:F39" si="7">+E28/3</f>
        <v>1198.5246</v>
      </c>
      <c r="H28" s="24"/>
      <c r="L28" s="8"/>
    </row>
    <row r="29" spans="1:12" x14ac:dyDescent="0.25">
      <c r="A29" s="33" t="s">
        <v>29</v>
      </c>
      <c r="B29" s="35">
        <f>B28*4*3</f>
        <v>72</v>
      </c>
      <c r="C29" s="33">
        <v>4</v>
      </c>
      <c r="D29" s="36">
        <f t="shared" si="5"/>
        <v>66.584699999999998</v>
      </c>
      <c r="E29" s="34">
        <f t="shared" si="6"/>
        <v>19176.393599999999</v>
      </c>
      <c r="F29" s="34">
        <f t="shared" si="7"/>
        <v>6392.1311999999998</v>
      </c>
      <c r="H29" s="24"/>
      <c r="L29" s="8"/>
    </row>
    <row r="30" spans="1:12" x14ac:dyDescent="0.25">
      <c r="A30" s="33" t="s">
        <v>30</v>
      </c>
      <c r="B30" s="35">
        <f>B28*1</f>
        <v>6</v>
      </c>
      <c r="C30" s="33">
        <v>6</v>
      </c>
      <c r="D30" s="36">
        <f t="shared" si="5"/>
        <v>66.584699999999998</v>
      </c>
      <c r="E30" s="34">
        <f t="shared" si="6"/>
        <v>2397.0491999999999</v>
      </c>
      <c r="F30" s="34">
        <f t="shared" si="7"/>
        <v>799.01639999999998</v>
      </c>
      <c r="H30" s="24"/>
      <c r="L30" s="8"/>
    </row>
    <row r="31" spans="1:12" x14ac:dyDescent="0.25">
      <c r="A31" s="33" t="s">
        <v>31</v>
      </c>
      <c r="B31" s="35">
        <v>6</v>
      </c>
      <c r="C31" s="33">
        <v>8</v>
      </c>
      <c r="D31" s="36">
        <f t="shared" si="5"/>
        <v>66.584699999999998</v>
      </c>
      <c r="E31" s="34">
        <f t="shared" si="6"/>
        <v>3196.0655999999999</v>
      </c>
      <c r="F31" s="34">
        <f t="shared" si="7"/>
        <v>1065.3552</v>
      </c>
      <c r="H31" s="24"/>
      <c r="L31" s="8"/>
    </row>
    <row r="32" spans="1:12" x14ac:dyDescent="0.25">
      <c r="A32" s="33" t="s">
        <v>32</v>
      </c>
      <c r="B32" s="35">
        <v>4</v>
      </c>
      <c r="C32" s="33">
        <v>8</v>
      </c>
      <c r="D32" s="36">
        <f t="shared" si="5"/>
        <v>66.584699999999998</v>
      </c>
      <c r="E32" s="34">
        <f t="shared" si="6"/>
        <v>2130.7103999999999</v>
      </c>
      <c r="F32" s="34">
        <f t="shared" si="7"/>
        <v>710.23680000000002</v>
      </c>
      <c r="H32" s="24"/>
      <c r="L32" s="8"/>
    </row>
    <row r="33" spans="1:12" x14ac:dyDescent="0.25">
      <c r="A33" s="33" t="s">
        <v>33</v>
      </c>
      <c r="B33" s="35">
        <v>6</v>
      </c>
      <c r="C33" s="33">
        <v>2</v>
      </c>
      <c r="D33" s="36">
        <f t="shared" si="5"/>
        <v>66.584699999999998</v>
      </c>
      <c r="E33" s="34">
        <f t="shared" si="6"/>
        <v>799.01639999999998</v>
      </c>
      <c r="F33" s="34">
        <f t="shared" si="7"/>
        <v>266.33879999999999</v>
      </c>
      <c r="H33" s="24"/>
      <c r="L33" s="8"/>
    </row>
    <row r="34" spans="1:12" x14ac:dyDescent="0.25">
      <c r="A34" s="33" t="s">
        <v>34</v>
      </c>
      <c r="B34" s="35">
        <v>4</v>
      </c>
      <c r="C34" s="33">
        <v>2</v>
      </c>
      <c r="D34" s="36">
        <f t="shared" si="5"/>
        <v>66.584699999999998</v>
      </c>
      <c r="E34" s="34">
        <f t="shared" si="6"/>
        <v>532.67759999999998</v>
      </c>
      <c r="F34" s="34">
        <f t="shared" si="7"/>
        <v>177.5592</v>
      </c>
      <c r="H34" s="24"/>
      <c r="L34" s="8"/>
    </row>
    <row r="35" spans="1:12" x14ac:dyDescent="0.25">
      <c r="A35" s="33" t="s">
        <v>35</v>
      </c>
      <c r="B35" s="35">
        <v>3</v>
      </c>
      <c r="C35" s="33">
        <v>3</v>
      </c>
      <c r="D35" s="36">
        <f t="shared" si="5"/>
        <v>66.584699999999998</v>
      </c>
      <c r="E35" s="34">
        <f t="shared" si="6"/>
        <v>599.26229999999998</v>
      </c>
      <c r="F35" s="34">
        <f t="shared" si="7"/>
        <v>199.75409999999999</v>
      </c>
      <c r="H35" s="24"/>
      <c r="L35" s="8"/>
    </row>
    <row r="36" spans="1:12" x14ac:dyDescent="0.25">
      <c r="A36" s="33" t="s">
        <v>36</v>
      </c>
      <c r="B36" s="35">
        <v>3</v>
      </c>
      <c r="C36" s="33">
        <v>2</v>
      </c>
      <c r="D36" s="36">
        <f t="shared" si="5"/>
        <v>66.584699999999998</v>
      </c>
      <c r="E36" s="34">
        <f t="shared" si="6"/>
        <v>399.50819999999999</v>
      </c>
      <c r="F36" s="34">
        <f t="shared" si="7"/>
        <v>133.1694</v>
      </c>
      <c r="H36" s="24"/>
      <c r="L36" s="8"/>
    </row>
    <row r="37" spans="1:12" x14ac:dyDescent="0.25">
      <c r="A37" s="33" t="s">
        <v>37</v>
      </c>
      <c r="B37" s="35">
        <v>3</v>
      </c>
      <c r="C37" s="33">
        <v>3</v>
      </c>
      <c r="D37" s="36">
        <f t="shared" si="5"/>
        <v>66.584699999999998</v>
      </c>
      <c r="E37" s="34">
        <f t="shared" si="6"/>
        <v>599.26229999999998</v>
      </c>
      <c r="F37" s="34">
        <f t="shared" si="7"/>
        <v>199.75409999999999</v>
      </c>
      <c r="H37" s="24"/>
      <c r="L37" s="8"/>
    </row>
    <row r="38" spans="1:12" x14ac:dyDescent="0.25">
      <c r="A38" s="33" t="s">
        <v>38</v>
      </c>
      <c r="B38" s="35">
        <v>72</v>
      </c>
      <c r="C38" s="33">
        <v>3</v>
      </c>
      <c r="D38" s="36">
        <f t="shared" si="5"/>
        <v>66.584699999999998</v>
      </c>
      <c r="E38" s="34">
        <f t="shared" si="6"/>
        <v>14382.2952</v>
      </c>
      <c r="F38" s="34">
        <f t="shared" si="7"/>
        <v>4794.0983999999999</v>
      </c>
      <c r="H38" s="24"/>
      <c r="L38" s="8"/>
    </row>
    <row r="39" spans="1:12" x14ac:dyDescent="0.25">
      <c r="A39" s="33" t="s">
        <v>39</v>
      </c>
      <c r="B39" s="35">
        <v>12</v>
      </c>
      <c r="C39" s="33">
        <v>1</v>
      </c>
      <c r="D39" s="36">
        <f t="shared" si="5"/>
        <v>66.584699999999998</v>
      </c>
      <c r="E39" s="34">
        <f t="shared" si="6"/>
        <v>799.01639999999998</v>
      </c>
      <c r="F39" s="34">
        <f t="shared" si="7"/>
        <v>266.33879999999999</v>
      </c>
      <c r="H39" s="24"/>
      <c r="L39" s="8"/>
    </row>
    <row r="40" spans="1:12" x14ac:dyDescent="0.25">
      <c r="A40" s="37" t="s">
        <v>13</v>
      </c>
      <c r="B40" s="33"/>
      <c r="C40" s="33"/>
      <c r="D40" s="33"/>
      <c r="E40" s="38">
        <f>SUM(E28:E39)</f>
        <v>48606.831000000006</v>
      </c>
      <c r="F40" s="38">
        <f>SUM(F28:F39)</f>
        <v>16202.277</v>
      </c>
      <c r="L40" s="8"/>
    </row>
    <row r="41" spans="1:12" x14ac:dyDescent="0.25">
      <c r="A41" s="33"/>
      <c r="B41" s="33"/>
      <c r="C41" s="33"/>
      <c r="D41" s="33"/>
      <c r="E41" s="34"/>
      <c r="F41" s="34"/>
      <c r="H41" s="24"/>
      <c r="L41" s="8"/>
    </row>
    <row r="42" spans="1:12" x14ac:dyDescent="0.25">
      <c r="A42" s="37"/>
      <c r="B42" s="33"/>
      <c r="C42" s="33"/>
      <c r="D42" s="33"/>
      <c r="E42" s="34"/>
      <c r="F42" s="38"/>
    </row>
    <row r="43" spans="1:12" x14ac:dyDescent="0.25">
      <c r="A43" s="37" t="s">
        <v>40</v>
      </c>
      <c r="B43" s="33"/>
      <c r="C43" s="32">
        <f>F43/D39</f>
        <v>1664.9999999999998</v>
      </c>
      <c r="D43" s="33"/>
      <c r="E43" s="38">
        <f>+E10+E25+E40</f>
        <v>332590.57649999997</v>
      </c>
      <c r="F43" s="38">
        <f t="shared" ref="F43" si="8">+E43/3</f>
        <v>110863.52549999999</v>
      </c>
    </row>
    <row r="44" spans="1:12" x14ac:dyDescent="0.25">
      <c r="A44" s="39"/>
      <c r="B44" s="33"/>
      <c r="C44" s="33"/>
      <c r="D44" s="33"/>
      <c r="E44" s="33"/>
      <c r="F44" s="33"/>
    </row>
    <row r="45" spans="1:12" x14ac:dyDescent="0.25">
      <c r="A45" s="86" t="s">
        <v>41</v>
      </c>
      <c r="B45" s="33"/>
      <c r="C45" s="33"/>
      <c r="D45" s="33"/>
      <c r="E45" s="33"/>
      <c r="F45" s="33"/>
    </row>
    <row r="46" spans="1:12" ht="14" x14ac:dyDescent="0.3">
      <c r="A46" s="87"/>
      <c r="B46" s="88">
        <v>48.78</v>
      </c>
      <c r="C46" s="88">
        <f>B46*0.365</f>
        <v>17.8047</v>
      </c>
      <c r="D46" s="88">
        <f>SUM(B46:C46)</f>
        <v>66.584699999999998</v>
      </c>
      <c r="E46" s="6"/>
      <c r="F46" s="6"/>
    </row>
    <row r="47" spans="1:12" x14ac:dyDescent="0.25">
      <c r="A47" s="6"/>
      <c r="B47" s="89" t="s">
        <v>42</v>
      </c>
      <c r="C47" s="89" t="s">
        <v>43</v>
      </c>
      <c r="D47" s="89" t="s">
        <v>44</v>
      </c>
      <c r="E47" s="6"/>
      <c r="F47" s="6"/>
    </row>
    <row r="48" spans="1:12" ht="13" x14ac:dyDescent="0.3">
      <c r="B48" s="1"/>
      <c r="C48" s="6"/>
      <c r="D48" s="6"/>
      <c r="E48" s="6"/>
      <c r="F48" s="6"/>
    </row>
    <row r="49" spans="1:6" x14ac:dyDescent="0.25">
      <c r="B49" s="6"/>
      <c r="C49" s="6"/>
      <c r="D49" s="6"/>
      <c r="E49" s="6"/>
      <c r="F49" s="6"/>
    </row>
    <row r="50" spans="1:6" x14ac:dyDescent="0.25">
      <c r="B50" s="6"/>
      <c r="C50" s="6"/>
      <c r="D50" s="6"/>
      <c r="E50" s="6"/>
      <c r="F50" s="6"/>
    </row>
    <row r="51" spans="1:6" x14ac:dyDescent="0.25">
      <c r="B51" s="6"/>
      <c r="C51" s="6"/>
      <c r="D51" s="6"/>
      <c r="E51" s="6"/>
      <c r="F51" s="6"/>
    </row>
    <row r="52" spans="1:6" x14ac:dyDescent="0.25">
      <c r="A52" s="27"/>
      <c r="B52" s="9"/>
      <c r="C52" s="9"/>
      <c r="D52" s="9"/>
      <c r="E52" s="9"/>
      <c r="F52" s="9"/>
    </row>
    <row r="53" spans="1:6" x14ac:dyDescent="0.25">
      <c r="B53" s="6"/>
      <c r="C53" s="6"/>
      <c r="D53" s="6"/>
      <c r="E53" s="7"/>
      <c r="F53" s="7"/>
    </row>
    <row r="54" spans="1:6" x14ac:dyDescent="0.25">
      <c r="B54" s="90"/>
      <c r="C54" s="6"/>
      <c r="D54" s="6"/>
      <c r="E54" s="7"/>
      <c r="F54" s="7"/>
    </row>
    <row r="55" spans="1:6" x14ac:dyDescent="0.25">
      <c r="B55" s="6"/>
      <c r="C55" s="6"/>
      <c r="D55" s="6"/>
      <c r="E55" s="7"/>
      <c r="F55" s="7"/>
    </row>
    <row r="56" spans="1:6" x14ac:dyDescent="0.25">
      <c r="B56" s="6"/>
      <c r="C56" s="6"/>
      <c r="D56" s="6"/>
      <c r="E56" s="7"/>
      <c r="F56" s="7"/>
    </row>
    <row r="57" spans="1:6" x14ac:dyDescent="0.25">
      <c r="B57" s="6"/>
      <c r="C57" s="6"/>
      <c r="D57" s="6"/>
      <c r="E57" s="7"/>
      <c r="F57" s="7"/>
    </row>
    <row r="58" spans="1:6" ht="13" x14ac:dyDescent="0.3">
      <c r="B58" s="1"/>
      <c r="C58" s="6"/>
      <c r="D58" s="6"/>
      <c r="E58" s="7"/>
      <c r="F58" s="7"/>
    </row>
    <row r="59" spans="1:6" x14ac:dyDescent="0.25">
      <c r="B59" s="6"/>
      <c r="C59" s="6"/>
      <c r="D59" s="6"/>
      <c r="E59" s="7"/>
      <c r="F59" s="7"/>
    </row>
    <row r="60" spans="1:6" x14ac:dyDescent="0.25">
      <c r="B60" s="6"/>
      <c r="C60" s="6"/>
      <c r="D60" s="6"/>
      <c r="E60" s="7"/>
      <c r="F60" s="7"/>
    </row>
    <row r="61" spans="1:6" x14ac:dyDescent="0.25">
      <c r="B61" s="6"/>
      <c r="C61" s="6"/>
      <c r="D61" s="6"/>
      <c r="E61" s="7"/>
      <c r="F61" s="7"/>
    </row>
    <row r="62" spans="1:6" x14ac:dyDescent="0.25">
      <c r="B62" s="6"/>
      <c r="C62" s="6"/>
      <c r="D62" s="6"/>
      <c r="E62" s="7"/>
      <c r="F62" s="7"/>
    </row>
    <row r="63" spans="1:6" x14ac:dyDescent="0.25">
      <c r="B63" s="6"/>
      <c r="C63" s="6"/>
      <c r="D63" s="6"/>
      <c r="E63" s="7"/>
      <c r="F63" s="7"/>
    </row>
    <row r="64" spans="1:6" x14ac:dyDescent="0.25">
      <c r="B64" s="6"/>
      <c r="C64" s="6"/>
      <c r="D64" s="6"/>
      <c r="E64" s="7"/>
      <c r="F64" s="7"/>
    </row>
    <row r="65" spans="2:6" x14ac:dyDescent="0.25">
      <c r="B65" s="6"/>
      <c r="C65" s="6"/>
      <c r="D65" s="6"/>
      <c r="E65" s="7"/>
      <c r="F65" s="7"/>
    </row>
    <row r="66" spans="2:6" x14ac:dyDescent="0.25">
      <c r="B66" s="6"/>
      <c r="C66" s="6"/>
      <c r="D66" s="6"/>
      <c r="E66" s="7"/>
      <c r="F66" s="7"/>
    </row>
    <row r="67" spans="2:6" x14ac:dyDescent="0.25">
      <c r="B67" s="6"/>
      <c r="C67" s="6"/>
      <c r="D67" s="6"/>
      <c r="E67" s="7"/>
      <c r="F67" s="7"/>
    </row>
    <row r="68" spans="2:6" x14ac:dyDescent="0.25">
      <c r="B68" s="6"/>
      <c r="C68" s="6"/>
      <c r="D68" s="6"/>
      <c r="E68" s="7"/>
      <c r="F68" s="7"/>
    </row>
    <row r="69" spans="2:6" x14ac:dyDescent="0.25">
      <c r="B69" s="6"/>
      <c r="C69" s="6"/>
      <c r="D69" s="6"/>
      <c r="E69" s="7"/>
      <c r="F69" s="7"/>
    </row>
    <row r="70" spans="2:6" x14ac:dyDescent="0.25">
      <c r="B70" s="6"/>
      <c r="C70" s="6"/>
      <c r="D70" s="6"/>
      <c r="E70" s="7"/>
      <c r="F70" s="7"/>
    </row>
    <row r="71" spans="2:6" x14ac:dyDescent="0.25">
      <c r="B71" s="6"/>
      <c r="C71" s="6"/>
      <c r="D71" s="6"/>
      <c r="E71" s="7"/>
      <c r="F71" s="7"/>
    </row>
    <row r="72" spans="2:6" x14ac:dyDescent="0.25">
      <c r="B72" s="6"/>
      <c r="C72" s="6"/>
      <c r="D72" s="6"/>
      <c r="E72" s="7"/>
      <c r="F72" s="7"/>
    </row>
    <row r="73" spans="2:6" x14ac:dyDescent="0.25">
      <c r="B73" s="6"/>
      <c r="C73" s="6"/>
      <c r="D73" s="6"/>
      <c r="E73" s="7"/>
      <c r="F73" s="7"/>
    </row>
    <row r="74" spans="2:6" x14ac:dyDescent="0.25">
      <c r="B74" s="6"/>
      <c r="C74" s="6"/>
      <c r="D74" s="6"/>
      <c r="E74" s="7"/>
      <c r="F74" s="7"/>
    </row>
    <row r="75" spans="2:6" x14ac:dyDescent="0.25">
      <c r="B75" s="6"/>
      <c r="C75" s="6"/>
      <c r="D75" s="6"/>
      <c r="E75" s="7"/>
      <c r="F75" s="7"/>
    </row>
    <row r="76" spans="2:6" x14ac:dyDescent="0.25">
      <c r="B76" s="6"/>
      <c r="C76" s="6"/>
      <c r="D76" s="6"/>
      <c r="E76" s="7"/>
      <c r="F76" s="7"/>
    </row>
    <row r="77" spans="2:6" x14ac:dyDescent="0.25">
      <c r="B77" s="6"/>
      <c r="C77" s="6"/>
      <c r="D77" s="6"/>
      <c r="E77" s="7"/>
      <c r="F77" s="7"/>
    </row>
    <row r="78" spans="2:6" x14ac:dyDescent="0.25">
      <c r="B78" s="6"/>
      <c r="C78" s="6"/>
      <c r="D78" s="6"/>
      <c r="E78" s="7"/>
      <c r="F78" s="7"/>
    </row>
    <row r="79" spans="2:6" x14ac:dyDescent="0.25">
      <c r="B79" s="6"/>
      <c r="C79" s="6"/>
      <c r="D79" s="6"/>
      <c r="E79" s="7"/>
      <c r="F79" s="7"/>
    </row>
    <row r="80" spans="2:6" x14ac:dyDescent="0.25">
      <c r="B80" s="6"/>
      <c r="C80" s="6"/>
      <c r="D80" s="6"/>
      <c r="E80" s="7"/>
      <c r="F80" s="7"/>
    </row>
    <row r="81" spans="2:6" x14ac:dyDescent="0.25">
      <c r="B81" s="6"/>
      <c r="C81" s="6"/>
      <c r="D81" s="6"/>
      <c r="E81" s="7"/>
      <c r="F81" s="7"/>
    </row>
    <row r="82" spans="2:6" x14ac:dyDescent="0.25">
      <c r="B82" s="6"/>
      <c r="C82" s="6"/>
      <c r="D82" s="6"/>
      <c r="E82" s="7"/>
      <c r="F82" s="7"/>
    </row>
    <row r="83" spans="2:6" x14ac:dyDescent="0.25">
      <c r="B83" s="6"/>
      <c r="C83" s="6"/>
      <c r="D83" s="6"/>
      <c r="E83" s="7"/>
      <c r="F83" s="7"/>
    </row>
    <row r="84" spans="2:6" x14ac:dyDescent="0.25">
      <c r="B84" s="6"/>
      <c r="C84" s="6"/>
      <c r="D84" s="6"/>
      <c r="E84" s="7"/>
      <c r="F84" s="7"/>
    </row>
    <row r="85" spans="2:6" x14ac:dyDescent="0.25">
      <c r="B85" s="6"/>
      <c r="C85" s="6"/>
      <c r="D85" s="6"/>
      <c r="E85" s="7"/>
      <c r="F85" s="7"/>
    </row>
    <row r="86" spans="2:6" x14ac:dyDescent="0.25">
      <c r="B86" s="6"/>
      <c r="C86" s="6"/>
      <c r="D86" s="6"/>
      <c r="E86" s="7"/>
      <c r="F86" s="7"/>
    </row>
    <row r="87" spans="2:6" x14ac:dyDescent="0.25">
      <c r="B87" s="6"/>
      <c r="C87" s="6"/>
      <c r="D87" s="6"/>
      <c r="E87" s="7"/>
      <c r="F87" s="7"/>
    </row>
    <row r="88" spans="2:6" x14ac:dyDescent="0.25">
      <c r="B88" s="6"/>
      <c r="C88" s="6"/>
      <c r="D88" s="6"/>
      <c r="E88" s="7"/>
      <c r="F88" s="7"/>
    </row>
    <row r="89" spans="2:6" x14ac:dyDescent="0.25">
      <c r="B89" s="6"/>
      <c r="C89" s="6"/>
      <c r="D89" s="6"/>
      <c r="E89" s="7"/>
      <c r="F89" s="7"/>
    </row>
    <row r="90" spans="2:6" x14ac:dyDescent="0.25">
      <c r="B90" s="6"/>
      <c r="C90" s="6"/>
      <c r="D90" s="6"/>
      <c r="E90" s="7"/>
      <c r="F90" s="7"/>
    </row>
    <row r="91" spans="2:6" x14ac:dyDescent="0.25">
      <c r="B91" s="6"/>
      <c r="C91" s="6"/>
      <c r="D91" s="6"/>
      <c r="E91" s="7"/>
      <c r="F91" s="7"/>
    </row>
    <row r="92" spans="2:6" x14ac:dyDescent="0.25">
      <c r="B92" s="6"/>
      <c r="C92" s="6"/>
      <c r="D92" s="6"/>
      <c r="E92" s="7"/>
      <c r="F92" s="7"/>
    </row>
    <row r="93" spans="2:6" x14ac:dyDescent="0.25">
      <c r="B93" s="6"/>
      <c r="C93" s="6"/>
      <c r="D93" s="6"/>
      <c r="E93" s="7"/>
      <c r="F93" s="7"/>
    </row>
    <row r="94" spans="2:6" x14ac:dyDescent="0.25">
      <c r="B94" s="6"/>
      <c r="C94" s="6"/>
      <c r="D94" s="6"/>
      <c r="E94" s="6"/>
      <c r="F94" s="6"/>
    </row>
    <row r="95" spans="2:6" x14ac:dyDescent="0.25">
      <c r="B95" s="6"/>
      <c r="C95" s="6"/>
      <c r="D95" s="6"/>
      <c r="E95" s="6"/>
      <c r="F95" s="6"/>
    </row>
    <row r="96" spans="2:6" x14ac:dyDescent="0.25">
      <c r="B96" s="6"/>
      <c r="C96" s="6"/>
      <c r="D96" s="6"/>
      <c r="E96" s="6"/>
      <c r="F96" s="6"/>
    </row>
    <row r="97" spans="2:6" x14ac:dyDescent="0.25">
      <c r="B97" s="6"/>
      <c r="C97" s="6"/>
      <c r="D97" s="6"/>
      <c r="E97" s="6"/>
      <c r="F97" s="6"/>
    </row>
    <row r="98" spans="2:6" x14ac:dyDescent="0.25">
      <c r="B98" s="6"/>
      <c r="C98" s="6"/>
      <c r="D98" s="6"/>
      <c r="E98" s="6"/>
      <c r="F98" s="6"/>
    </row>
    <row r="99" spans="2:6" x14ac:dyDescent="0.25">
      <c r="B99" s="6"/>
      <c r="C99" s="6"/>
      <c r="D99" s="6"/>
      <c r="E99" s="6"/>
      <c r="F99" s="6"/>
    </row>
    <row r="100" spans="2:6" x14ac:dyDescent="0.25">
      <c r="B100" s="6"/>
      <c r="C100" s="6"/>
      <c r="D100" s="6"/>
      <c r="E100" s="6"/>
      <c r="F100" s="6"/>
    </row>
    <row r="101" spans="2:6" x14ac:dyDescent="0.25">
      <c r="B101" s="6"/>
      <c r="C101" s="6"/>
      <c r="D101" s="6"/>
      <c r="E101" s="6"/>
      <c r="F101" s="6"/>
    </row>
    <row r="102" spans="2:6" x14ac:dyDescent="0.25">
      <c r="B102" s="6"/>
      <c r="C102" s="6"/>
      <c r="D102" s="6"/>
      <c r="E102" s="6"/>
      <c r="F102" s="6"/>
    </row>
    <row r="103" spans="2:6" x14ac:dyDescent="0.25">
      <c r="B103" s="6"/>
      <c r="C103" s="6"/>
      <c r="D103" s="6"/>
      <c r="E103" s="6"/>
      <c r="F103" s="6"/>
    </row>
    <row r="104" spans="2:6" x14ac:dyDescent="0.25">
      <c r="B104" s="6"/>
      <c r="C104" s="6"/>
      <c r="D104" s="6"/>
      <c r="E104" s="6"/>
      <c r="F104" s="6"/>
    </row>
    <row r="105" spans="2:6" x14ac:dyDescent="0.25">
      <c r="B105" s="6"/>
      <c r="C105" s="6"/>
      <c r="D105" s="6"/>
      <c r="E105" s="6"/>
      <c r="F105" s="6"/>
    </row>
    <row r="106" spans="2:6" x14ac:dyDescent="0.25">
      <c r="B106" s="6"/>
      <c r="C106" s="6"/>
      <c r="D106" s="6"/>
      <c r="E106" s="6"/>
      <c r="F106" s="6"/>
    </row>
    <row r="107" spans="2:6" x14ac:dyDescent="0.25">
      <c r="B107" s="6"/>
      <c r="C107" s="6"/>
      <c r="D107" s="6"/>
      <c r="E107" s="6"/>
      <c r="F107" s="6"/>
    </row>
    <row r="108" spans="2:6" x14ac:dyDescent="0.25">
      <c r="B108" s="6"/>
      <c r="C108" s="6"/>
      <c r="D108" s="6"/>
      <c r="E108" s="6"/>
      <c r="F108" s="6"/>
    </row>
    <row r="109" spans="2:6" x14ac:dyDescent="0.25">
      <c r="B109" s="6"/>
      <c r="C109" s="6"/>
      <c r="D109" s="6"/>
      <c r="E109" s="6"/>
      <c r="F109" s="6"/>
    </row>
    <row r="110" spans="2:6" x14ac:dyDescent="0.25">
      <c r="B110" s="6"/>
      <c r="C110" s="6"/>
      <c r="D110" s="6"/>
      <c r="E110" s="6"/>
      <c r="F110" s="6"/>
    </row>
    <row r="111" spans="2:6" x14ac:dyDescent="0.25">
      <c r="B111" s="6"/>
      <c r="C111" s="6"/>
      <c r="D111" s="6"/>
      <c r="E111" s="6"/>
      <c r="F111" s="6"/>
    </row>
    <row r="112" spans="2:6" x14ac:dyDescent="0.25">
      <c r="B112" s="6"/>
      <c r="C112" s="6"/>
      <c r="D112" s="6"/>
      <c r="E112" s="6"/>
      <c r="F112" s="6"/>
    </row>
    <row r="113" spans="2:6" x14ac:dyDescent="0.25">
      <c r="B113" s="6"/>
      <c r="C113" s="6"/>
      <c r="D113" s="6"/>
      <c r="E113" s="6"/>
      <c r="F113" s="6"/>
    </row>
    <row r="114" spans="2:6" x14ac:dyDescent="0.25">
      <c r="B114" s="6"/>
      <c r="C114" s="6"/>
      <c r="D114" s="6"/>
      <c r="E114" s="6"/>
      <c r="F114" s="6"/>
    </row>
    <row r="115" spans="2:6" x14ac:dyDescent="0.25">
      <c r="B115" s="6"/>
      <c r="C115" s="6"/>
      <c r="D115" s="6"/>
      <c r="E115" s="6"/>
      <c r="F115" s="6"/>
    </row>
    <row r="116" spans="2:6" x14ac:dyDescent="0.25">
      <c r="B116" s="6"/>
      <c r="C116" s="6"/>
      <c r="D116" s="6"/>
      <c r="E116" s="6"/>
      <c r="F116" s="6"/>
    </row>
    <row r="117" spans="2:6" x14ac:dyDescent="0.25">
      <c r="B117" s="6"/>
      <c r="C117" s="6"/>
      <c r="D117" s="6"/>
      <c r="E117" s="6"/>
      <c r="F117" s="6"/>
    </row>
    <row r="118" spans="2:6" x14ac:dyDescent="0.25">
      <c r="B118" s="6"/>
      <c r="C118" s="6"/>
      <c r="D118" s="6"/>
      <c r="E118" s="6"/>
      <c r="F118" s="6"/>
    </row>
    <row r="119" spans="2:6" x14ac:dyDescent="0.25">
      <c r="B119" s="6"/>
      <c r="C119" s="6"/>
      <c r="D119" s="6"/>
      <c r="E119" s="6"/>
      <c r="F119" s="6"/>
    </row>
    <row r="120" spans="2:6" x14ac:dyDescent="0.25">
      <c r="B120" s="6"/>
      <c r="C120" s="6"/>
      <c r="D120" s="6"/>
      <c r="E120" s="6"/>
      <c r="F120" s="6"/>
    </row>
    <row r="121" spans="2:6" x14ac:dyDescent="0.25">
      <c r="B121" s="6"/>
      <c r="C121" s="6"/>
      <c r="D121" s="6"/>
      <c r="E121" s="6"/>
      <c r="F121" s="6"/>
    </row>
    <row r="122" spans="2:6" x14ac:dyDescent="0.25">
      <c r="B122" s="6"/>
      <c r="C122" s="6"/>
      <c r="D122" s="6"/>
      <c r="E122" s="6"/>
      <c r="F122" s="6"/>
    </row>
    <row r="123" spans="2:6" x14ac:dyDescent="0.25">
      <c r="B123" s="6"/>
      <c r="C123" s="6"/>
      <c r="D123" s="6"/>
      <c r="E123" s="6"/>
      <c r="F123" s="6"/>
    </row>
    <row r="124" spans="2:6" x14ac:dyDescent="0.25">
      <c r="B124" s="6"/>
      <c r="C124" s="6"/>
      <c r="D124" s="6"/>
      <c r="E124" s="6"/>
      <c r="F124" s="6"/>
    </row>
    <row r="125" spans="2:6" x14ac:dyDescent="0.25">
      <c r="B125" s="6"/>
      <c r="C125" s="6"/>
      <c r="D125" s="6"/>
      <c r="E125" s="6"/>
      <c r="F125" s="6"/>
    </row>
    <row r="126" spans="2:6" x14ac:dyDescent="0.25">
      <c r="B126" s="6"/>
      <c r="C126" s="6"/>
      <c r="D126" s="6"/>
      <c r="E126" s="6"/>
      <c r="F126" s="6"/>
    </row>
    <row r="127" spans="2:6" x14ac:dyDescent="0.25">
      <c r="B127" s="6"/>
      <c r="C127" s="6"/>
      <c r="D127" s="6"/>
      <c r="E127" s="6"/>
      <c r="F127" s="6"/>
    </row>
  </sheetData>
  <mergeCells count="2">
    <mergeCell ref="B1:E1"/>
    <mergeCell ref="C2:C3"/>
  </mergeCells>
  <phoneticPr fontId="6" type="noConversion"/>
  <printOptions gridLines="1"/>
  <pageMargins left="0.53" right="0.75" top="1" bottom="1" header="0.5" footer="0.5"/>
  <pageSetup scale="5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31"/>
  <sheetViews>
    <sheetView tabSelected="1" zoomScale="107" zoomScaleNormal="107" zoomScaleSheetLayoutView="110" workbookViewId="0">
      <pane ySplit="6" topLeftCell="A31" activePane="bottomLeft" state="frozen"/>
      <selection pane="bottomLeft" activeCell="L39" sqref="L39"/>
    </sheetView>
  </sheetViews>
  <sheetFormatPr defaultColWidth="9.1796875" defaultRowHeight="12.5" x14ac:dyDescent="0.25"/>
  <cols>
    <col min="1" max="1" width="17.1796875" style="4" customWidth="1"/>
    <col min="2" max="2" width="42.1796875" style="4" bestFit="1" customWidth="1"/>
    <col min="3" max="3" width="15.453125" style="5" customWidth="1"/>
    <col min="4" max="4" width="14.54296875" style="4" customWidth="1"/>
    <col min="5" max="5" width="11.54296875" style="4" customWidth="1"/>
    <col min="6" max="6" width="14.453125" style="4" customWidth="1"/>
    <col min="7" max="7" width="12.54296875" style="4" customWidth="1"/>
    <col min="8" max="8" width="12.1796875" style="4" customWidth="1"/>
    <col min="9" max="9" width="10.81640625" style="3" customWidth="1"/>
    <col min="10" max="10" width="16" style="3" customWidth="1"/>
    <col min="11" max="11" width="9.1796875" style="4"/>
    <col min="12" max="12" width="17.1796875" style="4" customWidth="1"/>
    <col min="13" max="16384" width="9.1796875" style="4"/>
  </cols>
  <sheetData>
    <row r="1" spans="1:17" ht="13" thickBot="1" x14ac:dyDescent="0.3">
      <c r="A1" s="144" t="s">
        <v>317</v>
      </c>
      <c r="B1" s="145"/>
      <c r="C1" s="145"/>
      <c r="D1" s="145"/>
      <c r="E1" s="145"/>
      <c r="F1" s="145"/>
      <c r="G1" s="145"/>
      <c r="H1" s="145"/>
      <c r="I1" s="145"/>
      <c r="J1" s="145"/>
    </row>
    <row r="2" spans="1:17" x14ac:dyDescent="0.25">
      <c r="A2" s="91"/>
      <c r="B2" s="91"/>
      <c r="C2" s="92"/>
      <c r="D2" s="91"/>
      <c r="E2" s="91" t="s">
        <v>45</v>
      </c>
      <c r="F2" s="91" t="s">
        <v>46</v>
      </c>
      <c r="G2" s="91" t="s">
        <v>47</v>
      </c>
      <c r="H2" s="91" t="s">
        <v>48</v>
      </c>
      <c r="I2" s="91"/>
      <c r="J2" s="91" t="s">
        <v>49</v>
      </c>
      <c r="K2" s="28"/>
      <c r="L2" s="28"/>
      <c r="M2" s="28"/>
      <c r="N2" s="28"/>
      <c r="O2" s="28"/>
      <c r="P2" s="28"/>
      <c r="Q2" s="28"/>
    </row>
    <row r="3" spans="1:17" x14ac:dyDescent="0.25">
      <c r="A3" s="93" t="s">
        <v>50</v>
      </c>
      <c r="B3" s="93"/>
      <c r="C3" s="94" t="s">
        <v>51</v>
      </c>
      <c r="D3" s="93" t="s">
        <v>47</v>
      </c>
      <c r="E3" s="93" t="s">
        <v>52</v>
      </c>
      <c r="F3" s="93" t="s">
        <v>53</v>
      </c>
      <c r="G3" s="93" t="s">
        <v>54</v>
      </c>
      <c r="H3" s="93" t="s">
        <v>55</v>
      </c>
      <c r="I3" s="93" t="s">
        <v>56</v>
      </c>
      <c r="J3" s="93" t="s">
        <v>6</v>
      </c>
      <c r="K3" s="28"/>
      <c r="L3" s="28"/>
      <c r="M3" s="28"/>
      <c r="N3" s="28"/>
      <c r="O3" s="28"/>
      <c r="P3" s="28"/>
      <c r="Q3" s="28"/>
    </row>
    <row r="4" spans="1:17" x14ac:dyDescent="0.25">
      <c r="A4" s="93"/>
      <c r="B4" s="93" t="s">
        <v>57</v>
      </c>
      <c r="C4" s="94" t="s">
        <v>58</v>
      </c>
      <c r="D4" s="93" t="s">
        <v>59</v>
      </c>
      <c r="E4" s="93" t="s">
        <v>60</v>
      </c>
      <c r="F4" s="93" t="s">
        <v>61</v>
      </c>
      <c r="G4" s="93" t="s">
        <v>62</v>
      </c>
      <c r="H4" s="93" t="s">
        <v>63</v>
      </c>
      <c r="I4" s="93" t="s">
        <v>64</v>
      </c>
      <c r="J4" s="93" t="s">
        <v>65</v>
      </c>
      <c r="K4" s="28"/>
      <c r="L4" s="28"/>
      <c r="M4" s="28"/>
      <c r="N4" s="28"/>
      <c r="O4" s="28"/>
      <c r="P4" s="28"/>
      <c r="Q4" s="28"/>
    </row>
    <row r="5" spans="1:17" x14ac:dyDescent="0.25">
      <c r="A5" s="93"/>
      <c r="B5" s="93"/>
      <c r="C5" s="94"/>
      <c r="D5" s="93"/>
      <c r="E5" s="93"/>
      <c r="F5" s="93"/>
      <c r="G5" s="93"/>
      <c r="H5" s="93"/>
      <c r="I5" s="93"/>
      <c r="J5" s="93"/>
      <c r="K5" s="28"/>
      <c r="L5" s="28"/>
      <c r="M5" s="28"/>
      <c r="N5" s="28"/>
      <c r="O5" s="28"/>
      <c r="P5" s="28"/>
      <c r="Q5" s="28"/>
    </row>
    <row r="6" spans="1:17" ht="13" thickBot="1" x14ac:dyDescent="0.3">
      <c r="A6" s="95" t="s">
        <v>66</v>
      </c>
      <c r="B6" s="95" t="s">
        <v>67</v>
      </c>
      <c r="C6" s="96" t="s">
        <v>68</v>
      </c>
      <c r="D6" s="95" t="s">
        <v>69</v>
      </c>
      <c r="E6" s="95" t="s">
        <v>70</v>
      </c>
      <c r="F6" s="95" t="s">
        <v>71</v>
      </c>
      <c r="G6" s="95" t="s">
        <v>72</v>
      </c>
      <c r="H6" s="95" t="s">
        <v>73</v>
      </c>
      <c r="I6" s="95" t="s">
        <v>74</v>
      </c>
      <c r="J6" s="95" t="s">
        <v>75</v>
      </c>
      <c r="K6" s="28"/>
      <c r="L6" s="28"/>
      <c r="M6" s="28"/>
      <c r="N6" s="28"/>
      <c r="O6" s="28"/>
      <c r="P6" s="28"/>
      <c r="Q6" s="28"/>
    </row>
    <row r="7" spans="1:17" ht="13.5" thickBot="1" x14ac:dyDescent="0.3">
      <c r="A7" s="146" t="s">
        <v>76</v>
      </c>
      <c r="B7" s="146"/>
      <c r="C7" s="146"/>
      <c r="D7" s="146"/>
      <c r="E7" s="146"/>
      <c r="F7" s="146"/>
      <c r="G7" s="146"/>
      <c r="H7" s="146"/>
      <c r="I7" s="146"/>
      <c r="J7" s="146"/>
      <c r="K7" s="28"/>
      <c r="L7" s="28"/>
      <c r="M7" s="28"/>
      <c r="N7" s="28"/>
      <c r="O7" s="28"/>
      <c r="P7" s="28"/>
      <c r="Q7" s="28"/>
    </row>
    <row r="8" spans="1:17" ht="15" customHeight="1" x14ac:dyDescent="0.25">
      <c r="A8" s="148" t="s">
        <v>77</v>
      </c>
      <c r="B8" s="149"/>
      <c r="C8" s="97"/>
      <c r="D8" s="98"/>
      <c r="E8" s="98"/>
      <c r="F8" s="98"/>
      <c r="G8" s="98"/>
      <c r="H8" s="98"/>
      <c r="I8" s="99"/>
      <c r="J8" s="100"/>
      <c r="K8" s="28"/>
      <c r="L8" s="28"/>
      <c r="M8" s="28"/>
      <c r="N8" s="28"/>
      <c r="O8" s="28"/>
      <c r="P8" s="28"/>
      <c r="Q8" s="28"/>
    </row>
    <row r="9" spans="1:17" ht="26.5" customHeight="1" x14ac:dyDescent="0.25">
      <c r="A9" s="62" t="s">
        <v>78</v>
      </c>
      <c r="B9" s="30" t="s">
        <v>79</v>
      </c>
      <c r="C9" s="30" t="s">
        <v>80</v>
      </c>
      <c r="D9" s="41">
        <v>9</v>
      </c>
      <c r="E9" s="41">
        <v>1</v>
      </c>
      <c r="F9" s="41">
        <v>9</v>
      </c>
      <c r="G9" s="42">
        <v>2</v>
      </c>
      <c r="H9" s="41">
        <f>(F9)*(G9)</f>
        <v>18</v>
      </c>
      <c r="I9" s="48">
        <v>47.71</v>
      </c>
      <c r="J9" s="48">
        <f>H9*I9</f>
        <v>858.78</v>
      </c>
      <c r="K9" s="28"/>
      <c r="L9" s="76"/>
      <c r="M9" s="76"/>
      <c r="N9" s="82"/>
      <c r="O9" s="82"/>
      <c r="P9" s="82"/>
      <c r="Q9" s="83"/>
    </row>
    <row r="10" spans="1:17" ht="18.649999999999999" customHeight="1" x14ac:dyDescent="0.25">
      <c r="A10" s="29" t="s">
        <v>81</v>
      </c>
      <c r="B10" s="30" t="s">
        <v>82</v>
      </c>
      <c r="C10" s="30" t="s">
        <v>83</v>
      </c>
      <c r="D10" s="41">
        <v>1</v>
      </c>
      <c r="E10" s="41">
        <v>1</v>
      </c>
      <c r="F10" s="41">
        <f>(D10)*(E10)</f>
        <v>1</v>
      </c>
      <c r="G10" s="101">
        <v>12</v>
      </c>
      <c r="H10" s="41">
        <f>(F10)*(G10)</f>
        <v>12</v>
      </c>
      <c r="I10" s="48">
        <v>79.760000000000005</v>
      </c>
      <c r="J10" s="48">
        <f>H10*I10</f>
        <v>957.12000000000012</v>
      </c>
      <c r="K10" s="28"/>
      <c r="L10" s="76"/>
      <c r="M10" s="76"/>
      <c r="N10" s="82"/>
      <c r="O10" s="82"/>
      <c r="P10" s="82"/>
      <c r="Q10" s="83"/>
    </row>
    <row r="11" spans="1:17" ht="19.399999999999999" customHeight="1" x14ac:dyDescent="0.25">
      <c r="A11" s="29" t="s">
        <v>84</v>
      </c>
      <c r="B11" s="30" t="s">
        <v>85</v>
      </c>
      <c r="C11" s="30" t="s">
        <v>83</v>
      </c>
      <c r="D11" s="41">
        <v>8</v>
      </c>
      <c r="E11" s="41">
        <v>1</v>
      </c>
      <c r="F11" s="41">
        <f>(D11)*(E11)</f>
        <v>8</v>
      </c>
      <c r="G11" s="42">
        <v>1</v>
      </c>
      <c r="H11" s="41">
        <f>(F11)*(G11)</f>
        <v>8</v>
      </c>
      <c r="I11" s="48">
        <v>47.71</v>
      </c>
      <c r="J11" s="48">
        <f>H11*I11</f>
        <v>381.68</v>
      </c>
      <c r="K11" s="28"/>
      <c r="L11" s="76"/>
      <c r="M11" s="76"/>
      <c r="N11" s="82"/>
      <c r="O11" s="82"/>
      <c r="P11" s="82"/>
      <c r="Q11" s="83"/>
    </row>
    <row r="12" spans="1:17" ht="18.649999999999999" customHeight="1" x14ac:dyDescent="0.25">
      <c r="A12" s="29" t="s">
        <v>86</v>
      </c>
      <c r="B12" s="30" t="s">
        <v>87</v>
      </c>
      <c r="C12" s="30" t="s">
        <v>83</v>
      </c>
      <c r="D12" s="41">
        <v>7</v>
      </c>
      <c r="E12" s="41" t="s">
        <v>88</v>
      </c>
      <c r="F12" s="41">
        <f t="shared" ref="F12:F17" si="0">+D12</f>
        <v>7</v>
      </c>
      <c r="G12" s="102">
        <v>0.5</v>
      </c>
      <c r="H12" s="41">
        <f t="shared" ref="H12:H51" si="1">(F12)*(G12)</f>
        <v>3.5</v>
      </c>
      <c r="I12" s="48">
        <v>47.71</v>
      </c>
      <c r="J12" s="48">
        <f t="shared" ref="J12:J45" si="2">H12*I12</f>
        <v>166.98500000000001</v>
      </c>
      <c r="K12" s="28"/>
      <c r="L12" s="76"/>
      <c r="M12" s="76"/>
      <c r="N12" s="82"/>
      <c r="O12" s="82"/>
      <c r="P12" s="82"/>
      <c r="Q12" s="103"/>
    </row>
    <row r="13" spans="1:17" ht="16.75" customHeight="1" x14ac:dyDescent="0.25">
      <c r="A13" s="29" t="s">
        <v>89</v>
      </c>
      <c r="B13" s="30" t="s">
        <v>90</v>
      </c>
      <c r="C13" s="30" t="s">
        <v>83</v>
      </c>
      <c r="D13" s="41">
        <v>2</v>
      </c>
      <c r="E13" s="41" t="s">
        <v>88</v>
      </c>
      <c r="F13" s="41">
        <f t="shared" si="0"/>
        <v>2</v>
      </c>
      <c r="G13" s="42">
        <v>2.5</v>
      </c>
      <c r="H13" s="41">
        <f t="shared" si="1"/>
        <v>5</v>
      </c>
      <c r="I13" s="48">
        <v>47.71</v>
      </c>
      <c r="J13" s="48">
        <f t="shared" si="2"/>
        <v>238.55</v>
      </c>
      <c r="K13" s="28"/>
      <c r="L13" s="76"/>
      <c r="M13" s="76"/>
      <c r="N13" s="82"/>
      <c r="O13" s="82"/>
      <c r="P13" s="82"/>
      <c r="Q13" s="83"/>
    </row>
    <row r="14" spans="1:17" ht="17.5" customHeight="1" x14ac:dyDescent="0.25">
      <c r="A14" s="29" t="s">
        <v>91</v>
      </c>
      <c r="B14" s="30" t="s">
        <v>92</v>
      </c>
      <c r="C14" s="30" t="s">
        <v>83</v>
      </c>
      <c r="D14" s="41">
        <v>1</v>
      </c>
      <c r="E14" s="41" t="s">
        <v>88</v>
      </c>
      <c r="F14" s="41">
        <f t="shared" si="0"/>
        <v>1</v>
      </c>
      <c r="G14" s="42">
        <v>2</v>
      </c>
      <c r="H14" s="41">
        <f t="shared" si="1"/>
        <v>2</v>
      </c>
      <c r="I14" s="48">
        <v>47.71</v>
      </c>
      <c r="J14" s="48">
        <f t="shared" si="2"/>
        <v>95.42</v>
      </c>
      <c r="K14" s="28"/>
      <c r="L14" s="76"/>
      <c r="M14" s="76"/>
      <c r="N14" s="82"/>
      <c r="O14" s="82"/>
      <c r="P14" s="82"/>
      <c r="Q14" s="83"/>
    </row>
    <row r="15" spans="1:17" ht="20.5" customHeight="1" x14ac:dyDescent="0.25">
      <c r="A15" s="29" t="s">
        <v>93</v>
      </c>
      <c r="B15" s="30" t="s">
        <v>94</v>
      </c>
      <c r="C15" s="30" t="s">
        <v>95</v>
      </c>
      <c r="D15" s="41">
        <v>4</v>
      </c>
      <c r="E15" s="41" t="s">
        <v>88</v>
      </c>
      <c r="F15" s="41">
        <f t="shared" si="0"/>
        <v>4</v>
      </c>
      <c r="G15" s="42">
        <v>0.5</v>
      </c>
      <c r="H15" s="41">
        <f t="shared" si="1"/>
        <v>2</v>
      </c>
      <c r="I15" s="48">
        <v>47.71</v>
      </c>
      <c r="J15" s="48">
        <f t="shared" si="2"/>
        <v>95.42</v>
      </c>
      <c r="K15" s="28"/>
      <c r="L15" s="76"/>
      <c r="M15" s="76"/>
      <c r="N15" s="82"/>
      <c r="O15" s="82"/>
      <c r="P15" s="82"/>
      <c r="Q15" s="83"/>
    </row>
    <row r="16" spans="1:17" ht="15.65" customHeight="1" x14ac:dyDescent="0.25">
      <c r="A16" s="29" t="s">
        <v>96</v>
      </c>
      <c r="B16" s="30" t="s">
        <v>97</v>
      </c>
      <c r="C16" s="30" t="s">
        <v>98</v>
      </c>
      <c r="D16" s="41">
        <v>1</v>
      </c>
      <c r="E16" s="41" t="s">
        <v>88</v>
      </c>
      <c r="F16" s="41">
        <f t="shared" si="0"/>
        <v>1</v>
      </c>
      <c r="G16" s="42">
        <v>1.5</v>
      </c>
      <c r="H16" s="41">
        <f t="shared" si="1"/>
        <v>1.5</v>
      </c>
      <c r="I16" s="48">
        <v>47.71</v>
      </c>
      <c r="J16" s="48">
        <f t="shared" si="2"/>
        <v>71.564999999999998</v>
      </c>
      <c r="K16" s="28"/>
      <c r="L16" s="76"/>
      <c r="M16" s="76"/>
      <c r="N16" s="82"/>
      <c r="O16" s="82"/>
      <c r="P16" s="82"/>
      <c r="Q16" s="83"/>
    </row>
    <row r="17" spans="1:17" ht="19.399999999999999" customHeight="1" x14ac:dyDescent="0.25">
      <c r="A17" s="29" t="s">
        <v>99</v>
      </c>
      <c r="B17" s="30" t="s">
        <v>100</v>
      </c>
      <c r="C17" s="30" t="s">
        <v>98</v>
      </c>
      <c r="D17" s="41">
        <v>1</v>
      </c>
      <c r="E17" s="41" t="s">
        <v>88</v>
      </c>
      <c r="F17" s="41">
        <f t="shared" si="0"/>
        <v>1</v>
      </c>
      <c r="G17" s="42">
        <v>1.5</v>
      </c>
      <c r="H17" s="41">
        <f t="shared" si="1"/>
        <v>1.5</v>
      </c>
      <c r="I17" s="48">
        <v>47.71</v>
      </c>
      <c r="J17" s="48">
        <f t="shared" si="2"/>
        <v>71.564999999999998</v>
      </c>
      <c r="K17" s="28"/>
      <c r="L17" s="76"/>
      <c r="M17" s="76"/>
      <c r="N17" s="82"/>
      <c r="O17" s="82"/>
      <c r="P17" s="82"/>
      <c r="Q17" s="83"/>
    </row>
    <row r="18" spans="1:17" ht="20.5" customHeight="1" x14ac:dyDescent="0.25">
      <c r="A18" s="29" t="s">
        <v>101</v>
      </c>
      <c r="B18" s="30" t="s">
        <v>102</v>
      </c>
      <c r="C18" s="30" t="s">
        <v>98</v>
      </c>
      <c r="D18" s="41">
        <f>D$16</f>
        <v>1</v>
      </c>
      <c r="E18" s="41">
        <v>1</v>
      </c>
      <c r="F18" s="41">
        <f>(D18)*(E18)</f>
        <v>1</v>
      </c>
      <c r="G18" s="42">
        <v>1.5</v>
      </c>
      <c r="H18" s="41">
        <f t="shared" si="1"/>
        <v>1.5</v>
      </c>
      <c r="I18" s="48">
        <v>47.71</v>
      </c>
      <c r="J18" s="48">
        <f t="shared" si="2"/>
        <v>71.564999999999998</v>
      </c>
      <c r="K18" s="28"/>
      <c r="L18" s="76"/>
      <c r="M18" s="76"/>
      <c r="N18" s="82"/>
      <c r="O18" s="82"/>
      <c r="P18" s="82"/>
      <c r="Q18" s="83"/>
    </row>
    <row r="19" spans="1:17" ht="28.4" customHeight="1" x14ac:dyDescent="0.25">
      <c r="A19" s="29" t="s">
        <v>103</v>
      </c>
      <c r="B19" s="30" t="s">
        <v>104</v>
      </c>
      <c r="C19" s="30" t="s">
        <v>83</v>
      </c>
      <c r="D19" s="41">
        <v>1</v>
      </c>
      <c r="E19" s="41">
        <v>1</v>
      </c>
      <c r="F19" s="41">
        <f t="shared" ref="F19:F50" si="3">(D19)*(E19)</f>
        <v>1</v>
      </c>
      <c r="G19" s="42">
        <v>20</v>
      </c>
      <c r="H19" s="41">
        <f t="shared" ref="H19:H24" si="4">(F19)*(G19)</f>
        <v>20</v>
      </c>
      <c r="I19" s="48">
        <v>47.71</v>
      </c>
      <c r="J19" s="48">
        <f t="shared" si="2"/>
        <v>954.2</v>
      </c>
      <c r="K19" s="28"/>
      <c r="L19" s="76"/>
      <c r="M19" s="76"/>
      <c r="N19" s="82"/>
      <c r="O19" s="82"/>
      <c r="P19" s="82"/>
      <c r="Q19" s="83"/>
    </row>
    <row r="20" spans="1:17" ht="17.5" customHeight="1" x14ac:dyDescent="0.25">
      <c r="A20" s="29" t="s">
        <v>105</v>
      </c>
      <c r="B20" s="30" t="s">
        <v>106</v>
      </c>
      <c r="C20" s="30" t="s">
        <v>83</v>
      </c>
      <c r="D20" s="41">
        <v>1</v>
      </c>
      <c r="E20" s="41">
        <v>12</v>
      </c>
      <c r="F20" s="41">
        <f t="shared" si="3"/>
        <v>12</v>
      </c>
      <c r="G20" s="42">
        <v>8</v>
      </c>
      <c r="H20" s="41">
        <f t="shared" si="4"/>
        <v>96</v>
      </c>
      <c r="I20" s="48">
        <v>47.71</v>
      </c>
      <c r="J20" s="48">
        <f t="shared" si="2"/>
        <v>4580.16</v>
      </c>
      <c r="K20" s="28"/>
      <c r="L20" s="76"/>
      <c r="M20" s="76"/>
      <c r="N20" s="82"/>
      <c r="O20" s="82"/>
      <c r="P20" s="82"/>
      <c r="Q20" s="83"/>
    </row>
    <row r="21" spans="1:17" ht="18.649999999999999" customHeight="1" x14ac:dyDescent="0.25">
      <c r="A21" s="29" t="s">
        <v>107</v>
      </c>
      <c r="B21" s="30" t="s">
        <v>108</v>
      </c>
      <c r="C21" s="30" t="s">
        <v>83</v>
      </c>
      <c r="D21" s="41">
        <v>1</v>
      </c>
      <c r="E21" s="41">
        <v>4</v>
      </c>
      <c r="F21" s="41">
        <f t="shared" si="3"/>
        <v>4</v>
      </c>
      <c r="G21" s="42">
        <v>4</v>
      </c>
      <c r="H21" s="41">
        <f t="shared" si="4"/>
        <v>16</v>
      </c>
      <c r="I21" s="48">
        <v>47.71</v>
      </c>
      <c r="J21" s="48">
        <f t="shared" si="2"/>
        <v>763.36</v>
      </c>
      <c r="K21" s="28"/>
      <c r="L21" s="76"/>
      <c r="M21" s="76"/>
      <c r="N21" s="82"/>
      <c r="O21" s="82"/>
      <c r="P21" s="82"/>
      <c r="Q21" s="83"/>
    </row>
    <row r="22" spans="1:17" ht="28.4" customHeight="1" x14ac:dyDescent="0.25">
      <c r="A22" s="29" t="s">
        <v>109</v>
      </c>
      <c r="B22" s="30" t="s">
        <v>110</v>
      </c>
      <c r="C22" s="30" t="s">
        <v>83</v>
      </c>
      <c r="D22" s="41">
        <v>1</v>
      </c>
      <c r="E22" s="41">
        <v>1</v>
      </c>
      <c r="F22" s="41">
        <f t="shared" si="3"/>
        <v>1</v>
      </c>
      <c r="G22" s="42">
        <v>4</v>
      </c>
      <c r="H22" s="41">
        <f t="shared" si="4"/>
        <v>4</v>
      </c>
      <c r="I22" s="48">
        <v>47.71</v>
      </c>
      <c r="J22" s="48">
        <f t="shared" si="2"/>
        <v>190.84</v>
      </c>
      <c r="K22" s="28"/>
      <c r="L22" s="76"/>
      <c r="M22" s="76"/>
      <c r="N22" s="82"/>
      <c r="O22" s="82"/>
      <c r="P22" s="82"/>
      <c r="Q22" s="83"/>
    </row>
    <row r="23" spans="1:17" ht="16.75" customHeight="1" x14ac:dyDescent="0.25">
      <c r="A23" s="29" t="s">
        <v>111</v>
      </c>
      <c r="B23" s="30" t="s">
        <v>112</v>
      </c>
      <c r="C23" s="30" t="s">
        <v>83</v>
      </c>
      <c r="D23" s="41">
        <v>26</v>
      </c>
      <c r="E23" s="41">
        <v>1</v>
      </c>
      <c r="F23" s="41">
        <f t="shared" si="3"/>
        <v>26</v>
      </c>
      <c r="G23" s="42">
        <v>1</v>
      </c>
      <c r="H23" s="41">
        <f t="shared" si="4"/>
        <v>26</v>
      </c>
      <c r="I23" s="48">
        <v>47.71</v>
      </c>
      <c r="J23" s="43">
        <f t="shared" si="2"/>
        <v>1240.46</v>
      </c>
      <c r="K23" s="28"/>
      <c r="L23" s="76"/>
      <c r="M23" s="76"/>
      <c r="N23" s="82"/>
      <c r="O23" s="82"/>
      <c r="P23" s="82"/>
      <c r="Q23" s="83"/>
    </row>
    <row r="24" spans="1:17" ht="18" customHeight="1" x14ac:dyDescent="0.25">
      <c r="A24" s="29" t="s">
        <v>113</v>
      </c>
      <c r="B24" s="30" t="s">
        <v>114</v>
      </c>
      <c r="C24" s="30" t="s">
        <v>83</v>
      </c>
      <c r="D24" s="41">
        <v>3</v>
      </c>
      <c r="E24" s="41">
        <v>1</v>
      </c>
      <c r="F24" s="41">
        <f t="shared" si="3"/>
        <v>3</v>
      </c>
      <c r="G24" s="42">
        <v>1</v>
      </c>
      <c r="H24" s="41">
        <f t="shared" si="4"/>
        <v>3</v>
      </c>
      <c r="I24" s="48">
        <v>47.71</v>
      </c>
      <c r="J24" s="43">
        <f t="shared" si="2"/>
        <v>143.13</v>
      </c>
      <c r="K24" s="28"/>
      <c r="L24" s="76"/>
      <c r="M24" s="76"/>
      <c r="N24" s="82"/>
      <c r="O24" s="82"/>
      <c r="P24" s="82"/>
      <c r="Q24" s="83"/>
    </row>
    <row r="25" spans="1:17" ht="18" customHeight="1" x14ac:dyDescent="0.25">
      <c r="A25" s="29" t="s">
        <v>115</v>
      </c>
      <c r="B25" s="30" t="s">
        <v>116</v>
      </c>
      <c r="C25" s="30" t="s">
        <v>83</v>
      </c>
      <c r="D25" s="41">
        <v>3</v>
      </c>
      <c r="E25" s="41">
        <v>1</v>
      </c>
      <c r="F25" s="41">
        <f t="shared" si="3"/>
        <v>3</v>
      </c>
      <c r="G25" s="42">
        <v>2</v>
      </c>
      <c r="H25" s="41">
        <f>F25*G25</f>
        <v>6</v>
      </c>
      <c r="I25" s="48">
        <v>47.71</v>
      </c>
      <c r="J25" s="43">
        <f t="shared" si="2"/>
        <v>286.26</v>
      </c>
      <c r="K25" s="28"/>
      <c r="L25" s="76"/>
      <c r="M25" s="76"/>
      <c r="N25" s="82"/>
      <c r="O25" s="82"/>
      <c r="P25" s="82"/>
      <c r="Q25" s="83"/>
    </row>
    <row r="26" spans="1:17" ht="28.4" customHeight="1" x14ac:dyDescent="0.25">
      <c r="A26" s="29" t="s">
        <v>117</v>
      </c>
      <c r="B26" s="30" t="s">
        <v>118</v>
      </c>
      <c r="C26" s="30" t="s">
        <v>83</v>
      </c>
      <c r="D26" s="41">
        <v>9</v>
      </c>
      <c r="E26" s="41">
        <v>1</v>
      </c>
      <c r="F26" s="41">
        <f t="shared" si="3"/>
        <v>9</v>
      </c>
      <c r="G26" s="42">
        <v>185</v>
      </c>
      <c r="H26" s="41">
        <f t="shared" si="1"/>
        <v>1665</v>
      </c>
      <c r="I26" s="48">
        <v>47.71</v>
      </c>
      <c r="J26" s="43">
        <f t="shared" si="2"/>
        <v>79437.149999999994</v>
      </c>
      <c r="K26" s="28"/>
      <c r="L26" s="76"/>
      <c r="M26" s="76"/>
      <c r="N26" s="82"/>
      <c r="O26" s="82"/>
      <c r="P26" s="82"/>
      <c r="Q26" s="83"/>
    </row>
    <row r="27" spans="1:17" ht="28.4" customHeight="1" x14ac:dyDescent="0.25">
      <c r="A27" s="29" t="s">
        <v>119</v>
      </c>
      <c r="B27" s="30" t="s">
        <v>120</v>
      </c>
      <c r="C27" s="30" t="s">
        <v>83</v>
      </c>
      <c r="D27" s="41">
        <v>9</v>
      </c>
      <c r="E27" s="41">
        <v>1</v>
      </c>
      <c r="F27" s="41">
        <f t="shared" si="3"/>
        <v>9</v>
      </c>
      <c r="G27" s="42">
        <v>1</v>
      </c>
      <c r="H27" s="41">
        <f t="shared" si="1"/>
        <v>9</v>
      </c>
      <c r="I27" s="48">
        <v>47.71</v>
      </c>
      <c r="J27" s="43">
        <f t="shared" si="2"/>
        <v>429.39</v>
      </c>
      <c r="K27" s="28"/>
      <c r="L27" s="76"/>
      <c r="M27" s="76"/>
      <c r="N27" s="82"/>
      <c r="O27" s="82"/>
      <c r="P27" s="82"/>
      <c r="Q27" s="83"/>
    </row>
    <row r="28" spans="1:17" ht="28.4" customHeight="1" x14ac:dyDescent="0.25">
      <c r="A28" s="29" t="s">
        <v>121</v>
      </c>
      <c r="B28" s="30" t="s">
        <v>122</v>
      </c>
      <c r="C28" s="30" t="s">
        <v>83</v>
      </c>
      <c r="D28" s="41">
        <v>9</v>
      </c>
      <c r="E28" s="41">
        <v>1</v>
      </c>
      <c r="F28" s="41">
        <f t="shared" si="3"/>
        <v>9</v>
      </c>
      <c r="G28" s="42">
        <v>0.5</v>
      </c>
      <c r="H28" s="41">
        <f>F28*G28</f>
        <v>4.5</v>
      </c>
      <c r="I28" s="48">
        <v>47.71</v>
      </c>
      <c r="J28" s="43">
        <f t="shared" si="2"/>
        <v>214.69499999999999</v>
      </c>
      <c r="K28" s="28"/>
      <c r="L28" s="50"/>
      <c r="M28" s="76"/>
      <c r="N28" s="82"/>
      <c r="O28" s="82"/>
      <c r="P28" s="82"/>
      <c r="Q28" s="83"/>
    </row>
    <row r="29" spans="1:17" ht="28.4" customHeight="1" x14ac:dyDescent="0.25">
      <c r="A29" s="29" t="s">
        <v>123</v>
      </c>
      <c r="B29" s="30" t="s">
        <v>124</v>
      </c>
      <c r="C29" s="30" t="s">
        <v>83</v>
      </c>
      <c r="D29" s="41">
        <v>8</v>
      </c>
      <c r="E29" s="41">
        <v>1</v>
      </c>
      <c r="F29" s="41">
        <f t="shared" si="3"/>
        <v>8</v>
      </c>
      <c r="G29" s="42">
        <v>16</v>
      </c>
      <c r="H29" s="41">
        <f t="shared" si="1"/>
        <v>128</v>
      </c>
      <c r="I29" s="48">
        <v>47.71</v>
      </c>
      <c r="J29" s="43">
        <f t="shared" si="2"/>
        <v>6106.88</v>
      </c>
      <c r="K29" s="28"/>
      <c r="L29" s="76"/>
      <c r="M29" s="76"/>
      <c r="N29" s="82"/>
      <c r="O29" s="82"/>
      <c r="P29" s="82"/>
      <c r="Q29" s="83"/>
    </row>
    <row r="30" spans="1:17" ht="28.4" customHeight="1" x14ac:dyDescent="0.25">
      <c r="A30" s="29" t="s">
        <v>125</v>
      </c>
      <c r="B30" s="30" t="s">
        <v>126</v>
      </c>
      <c r="C30" s="30" t="s">
        <v>83</v>
      </c>
      <c r="D30" s="41">
        <v>8</v>
      </c>
      <c r="E30" s="41">
        <v>1</v>
      </c>
      <c r="F30" s="41">
        <f t="shared" si="3"/>
        <v>8</v>
      </c>
      <c r="G30" s="42">
        <v>12</v>
      </c>
      <c r="H30" s="41">
        <f>(F30)*(G30)</f>
        <v>96</v>
      </c>
      <c r="I30" s="48">
        <v>47.71</v>
      </c>
      <c r="J30" s="43">
        <f t="shared" si="2"/>
        <v>4580.16</v>
      </c>
      <c r="K30" s="28"/>
      <c r="L30" s="76"/>
      <c r="M30" s="76"/>
      <c r="N30" s="82"/>
      <c r="O30" s="82"/>
      <c r="P30" s="82"/>
      <c r="Q30" s="83"/>
    </row>
    <row r="31" spans="1:17" ht="28.4" customHeight="1" x14ac:dyDescent="0.25">
      <c r="A31" s="46" t="s">
        <v>127</v>
      </c>
      <c r="B31" s="30" t="s">
        <v>128</v>
      </c>
      <c r="C31" s="30" t="s">
        <v>83</v>
      </c>
      <c r="D31" s="41">
        <v>8</v>
      </c>
      <c r="E31" s="41">
        <v>1</v>
      </c>
      <c r="F31" s="41">
        <f t="shared" si="3"/>
        <v>8</v>
      </c>
      <c r="G31" s="42">
        <v>248</v>
      </c>
      <c r="H31" s="41">
        <f t="shared" si="1"/>
        <v>1984</v>
      </c>
      <c r="I31" s="48">
        <v>47.71</v>
      </c>
      <c r="J31" s="43">
        <f t="shared" si="2"/>
        <v>94656.639999999999</v>
      </c>
      <c r="K31" s="28"/>
      <c r="L31" s="76"/>
      <c r="M31" s="76"/>
      <c r="N31" s="82"/>
      <c r="O31" s="82"/>
      <c r="P31" s="82"/>
      <c r="Q31" s="83"/>
    </row>
    <row r="32" spans="1:17" ht="28.4" customHeight="1" x14ac:dyDescent="0.25">
      <c r="A32" s="29" t="s">
        <v>129</v>
      </c>
      <c r="B32" s="30" t="s">
        <v>130</v>
      </c>
      <c r="C32" s="30" t="s">
        <v>83</v>
      </c>
      <c r="D32" s="41">
        <v>8</v>
      </c>
      <c r="E32" s="41">
        <v>1</v>
      </c>
      <c r="F32" s="41">
        <f t="shared" si="3"/>
        <v>8</v>
      </c>
      <c r="G32" s="42">
        <v>40</v>
      </c>
      <c r="H32" s="41">
        <f>(F32)*(G32)</f>
        <v>320</v>
      </c>
      <c r="I32" s="48">
        <v>47.71</v>
      </c>
      <c r="J32" s="48">
        <f>H32*I32</f>
        <v>15267.2</v>
      </c>
      <c r="K32" s="28"/>
      <c r="L32" s="76"/>
      <c r="M32" s="76"/>
      <c r="N32" s="82"/>
      <c r="O32" s="82"/>
      <c r="P32" s="82"/>
      <c r="Q32" s="83"/>
    </row>
    <row r="33" spans="1:17" ht="28.4" customHeight="1" x14ac:dyDescent="0.25">
      <c r="A33" s="46" t="s">
        <v>131</v>
      </c>
      <c r="B33" s="30" t="s">
        <v>132</v>
      </c>
      <c r="C33" s="30" t="s">
        <v>83</v>
      </c>
      <c r="D33" s="41">
        <v>8</v>
      </c>
      <c r="E33" s="41">
        <v>1</v>
      </c>
      <c r="F33" s="41">
        <f t="shared" si="3"/>
        <v>8</v>
      </c>
      <c r="G33" s="42">
        <v>80</v>
      </c>
      <c r="H33" s="41">
        <f t="shared" si="1"/>
        <v>640</v>
      </c>
      <c r="I33" s="48">
        <v>47.71</v>
      </c>
      <c r="J33" s="43">
        <f t="shared" si="2"/>
        <v>30534.400000000001</v>
      </c>
      <c r="K33" s="28"/>
      <c r="L33" s="76"/>
      <c r="M33" s="76"/>
      <c r="N33" s="82"/>
      <c r="O33" s="82"/>
      <c r="P33" s="82"/>
      <c r="Q33" s="83"/>
    </row>
    <row r="34" spans="1:17" ht="28.4" customHeight="1" x14ac:dyDescent="0.25">
      <c r="A34" s="29" t="s">
        <v>133</v>
      </c>
      <c r="B34" s="30" t="s">
        <v>134</v>
      </c>
      <c r="C34" s="30" t="s">
        <v>83</v>
      </c>
      <c r="D34" s="41">
        <v>8</v>
      </c>
      <c r="E34" s="41">
        <v>1</v>
      </c>
      <c r="F34" s="41">
        <f t="shared" si="3"/>
        <v>8</v>
      </c>
      <c r="G34" s="42">
        <v>111</v>
      </c>
      <c r="H34" s="41">
        <f t="shared" si="1"/>
        <v>888</v>
      </c>
      <c r="I34" s="48">
        <v>61.72</v>
      </c>
      <c r="J34" s="43">
        <f t="shared" si="2"/>
        <v>54807.360000000001</v>
      </c>
      <c r="K34" s="28"/>
      <c r="L34" s="76"/>
      <c r="M34" s="76"/>
      <c r="N34" s="82"/>
      <c r="O34" s="82"/>
      <c r="P34" s="82"/>
      <c r="Q34" s="83"/>
    </row>
    <row r="35" spans="1:17" ht="28.4" customHeight="1" x14ac:dyDescent="0.25">
      <c r="A35" s="29" t="s">
        <v>117</v>
      </c>
      <c r="B35" s="30" t="s">
        <v>135</v>
      </c>
      <c r="C35" s="30" t="s">
        <v>83</v>
      </c>
      <c r="D35" s="41">
        <v>1</v>
      </c>
      <c r="E35" s="41">
        <v>1</v>
      </c>
      <c r="F35" s="41">
        <f t="shared" si="3"/>
        <v>1</v>
      </c>
      <c r="G35" s="42">
        <v>189</v>
      </c>
      <c r="H35" s="41">
        <f t="shared" si="1"/>
        <v>189</v>
      </c>
      <c r="I35" s="48">
        <v>47.71</v>
      </c>
      <c r="J35" s="43">
        <f t="shared" si="2"/>
        <v>9017.19</v>
      </c>
      <c r="K35" s="28"/>
      <c r="L35" s="76"/>
      <c r="M35" s="76"/>
      <c r="N35" s="82"/>
      <c r="O35" s="82"/>
      <c r="P35" s="82"/>
      <c r="Q35" s="83"/>
    </row>
    <row r="36" spans="1:17" ht="28.4" customHeight="1" x14ac:dyDescent="0.25">
      <c r="A36" s="29" t="s">
        <v>119</v>
      </c>
      <c r="B36" s="30" t="s">
        <v>136</v>
      </c>
      <c r="C36" s="30" t="s">
        <v>83</v>
      </c>
      <c r="D36" s="41">
        <v>1</v>
      </c>
      <c r="E36" s="41">
        <v>1</v>
      </c>
      <c r="F36" s="41">
        <f t="shared" si="3"/>
        <v>1</v>
      </c>
      <c r="G36" s="42">
        <v>1</v>
      </c>
      <c r="H36" s="41">
        <f t="shared" si="1"/>
        <v>1</v>
      </c>
      <c r="I36" s="48">
        <v>47.71</v>
      </c>
      <c r="J36" s="43">
        <f t="shared" si="2"/>
        <v>47.71</v>
      </c>
      <c r="K36" s="28"/>
      <c r="L36" s="76"/>
      <c r="M36" s="76"/>
      <c r="N36" s="82"/>
      <c r="O36" s="82"/>
      <c r="P36" s="82"/>
      <c r="Q36" s="83"/>
    </row>
    <row r="37" spans="1:17" ht="28.4" customHeight="1" x14ac:dyDescent="0.25">
      <c r="A37" s="29" t="s">
        <v>121</v>
      </c>
      <c r="B37" s="50" t="s">
        <v>137</v>
      </c>
      <c r="C37" s="30" t="s">
        <v>83</v>
      </c>
      <c r="D37" s="41">
        <v>1</v>
      </c>
      <c r="E37" s="41">
        <v>1</v>
      </c>
      <c r="F37" s="41">
        <f t="shared" si="3"/>
        <v>1</v>
      </c>
      <c r="G37" s="42">
        <v>0.5</v>
      </c>
      <c r="H37" s="41">
        <f t="shared" si="1"/>
        <v>0.5</v>
      </c>
      <c r="I37" s="48">
        <v>47.71</v>
      </c>
      <c r="J37" s="43">
        <f t="shared" si="2"/>
        <v>23.855</v>
      </c>
      <c r="K37" s="28"/>
      <c r="L37" s="50"/>
      <c r="M37" s="76"/>
      <c r="N37" s="82"/>
      <c r="O37" s="82"/>
      <c r="P37" s="82"/>
      <c r="Q37" s="83"/>
    </row>
    <row r="38" spans="1:17" ht="28.4" customHeight="1" x14ac:dyDescent="0.25">
      <c r="A38" s="29" t="s">
        <v>123</v>
      </c>
      <c r="B38" s="30" t="s">
        <v>138</v>
      </c>
      <c r="C38" s="30" t="s">
        <v>83</v>
      </c>
      <c r="D38" s="41">
        <v>1</v>
      </c>
      <c r="E38" s="41">
        <v>1</v>
      </c>
      <c r="F38" s="41">
        <f t="shared" si="3"/>
        <v>1</v>
      </c>
      <c r="G38" s="42">
        <v>16</v>
      </c>
      <c r="H38" s="41">
        <f t="shared" si="1"/>
        <v>16</v>
      </c>
      <c r="I38" s="48">
        <v>47.71</v>
      </c>
      <c r="J38" s="43">
        <f t="shared" si="2"/>
        <v>763.36</v>
      </c>
      <c r="K38" s="28"/>
      <c r="L38" s="76"/>
      <c r="M38" s="76"/>
      <c r="N38" s="82"/>
      <c r="O38" s="82"/>
      <c r="P38" s="82"/>
      <c r="Q38" s="83"/>
    </row>
    <row r="39" spans="1:17" ht="28.4" customHeight="1" x14ac:dyDescent="0.25">
      <c r="A39" s="29" t="s">
        <v>125</v>
      </c>
      <c r="B39" s="30" t="s">
        <v>139</v>
      </c>
      <c r="C39" s="30" t="s">
        <v>83</v>
      </c>
      <c r="D39" s="41">
        <v>1</v>
      </c>
      <c r="E39" s="41">
        <v>1</v>
      </c>
      <c r="F39" s="41">
        <f t="shared" si="3"/>
        <v>1</v>
      </c>
      <c r="G39" s="42">
        <v>12</v>
      </c>
      <c r="H39" s="41">
        <f t="shared" si="1"/>
        <v>12</v>
      </c>
      <c r="I39" s="48">
        <v>47.71</v>
      </c>
      <c r="J39" s="43">
        <f t="shared" si="2"/>
        <v>572.52</v>
      </c>
      <c r="K39" s="28"/>
      <c r="L39" s="76" t="s">
        <v>320</v>
      </c>
      <c r="M39" s="76"/>
      <c r="N39" s="82"/>
      <c r="O39" s="82"/>
      <c r="P39" s="82"/>
      <c r="Q39" s="83"/>
    </row>
    <row r="40" spans="1:17" ht="28.4" customHeight="1" x14ac:dyDescent="0.25">
      <c r="A40" s="46" t="s">
        <v>127</v>
      </c>
      <c r="B40" s="30" t="s">
        <v>140</v>
      </c>
      <c r="C40" s="30" t="s">
        <v>83</v>
      </c>
      <c r="D40" s="41">
        <v>2</v>
      </c>
      <c r="E40" s="41">
        <v>1</v>
      </c>
      <c r="F40" s="41">
        <f t="shared" si="3"/>
        <v>2</v>
      </c>
      <c r="G40" s="42">
        <v>248</v>
      </c>
      <c r="H40" s="41">
        <f t="shared" si="1"/>
        <v>496</v>
      </c>
      <c r="I40" s="48">
        <v>47.71</v>
      </c>
      <c r="J40" s="43">
        <f t="shared" si="2"/>
        <v>23664.16</v>
      </c>
      <c r="K40" s="28"/>
      <c r="L40" s="76"/>
      <c r="M40" s="76"/>
      <c r="N40" s="82"/>
      <c r="O40" s="82"/>
      <c r="P40" s="82"/>
      <c r="Q40" s="83"/>
    </row>
    <row r="41" spans="1:17" ht="28.4" customHeight="1" x14ac:dyDescent="0.25">
      <c r="A41" s="29" t="s">
        <v>129</v>
      </c>
      <c r="B41" s="30" t="s">
        <v>141</v>
      </c>
      <c r="C41" s="30" t="s">
        <v>83</v>
      </c>
      <c r="D41" s="41">
        <v>1</v>
      </c>
      <c r="E41" s="41">
        <v>1</v>
      </c>
      <c r="F41" s="41">
        <f t="shared" si="3"/>
        <v>1</v>
      </c>
      <c r="G41" s="42">
        <v>40</v>
      </c>
      <c r="H41" s="41">
        <f>(F41)*(G41)</f>
        <v>40</v>
      </c>
      <c r="I41" s="48">
        <v>47.71</v>
      </c>
      <c r="J41" s="48">
        <f>H41*I41</f>
        <v>1908.4</v>
      </c>
      <c r="K41" s="28"/>
      <c r="L41" s="76" t="s">
        <v>320</v>
      </c>
      <c r="M41" s="76"/>
      <c r="N41" s="82"/>
      <c r="O41" s="82"/>
      <c r="P41" s="82"/>
      <c r="Q41" s="83"/>
    </row>
    <row r="42" spans="1:17" ht="28.4" customHeight="1" x14ac:dyDescent="0.25">
      <c r="A42" s="46" t="s">
        <v>131</v>
      </c>
      <c r="B42" s="30" t="s">
        <v>142</v>
      </c>
      <c r="C42" s="30" t="s">
        <v>83</v>
      </c>
      <c r="D42" s="41">
        <v>1</v>
      </c>
      <c r="E42" s="41">
        <v>1</v>
      </c>
      <c r="F42" s="41">
        <f t="shared" si="3"/>
        <v>1</v>
      </c>
      <c r="G42" s="42">
        <v>80</v>
      </c>
      <c r="H42" s="41">
        <f t="shared" si="1"/>
        <v>80</v>
      </c>
      <c r="I42" s="48">
        <v>47.71</v>
      </c>
      <c r="J42" s="43">
        <f t="shared" si="2"/>
        <v>3816.8</v>
      </c>
      <c r="K42" s="28"/>
      <c r="L42" s="76" t="s">
        <v>320</v>
      </c>
      <c r="M42" s="76"/>
      <c r="N42" s="82"/>
      <c r="O42" s="82"/>
      <c r="P42" s="82"/>
      <c r="Q42" s="83"/>
    </row>
    <row r="43" spans="1:17" ht="28.4" customHeight="1" x14ac:dyDescent="0.25">
      <c r="A43" s="29" t="s">
        <v>133</v>
      </c>
      <c r="B43" s="30" t="s">
        <v>143</v>
      </c>
      <c r="C43" s="30" t="s">
        <v>83</v>
      </c>
      <c r="D43" s="41">
        <v>1</v>
      </c>
      <c r="E43" s="41">
        <v>1</v>
      </c>
      <c r="F43" s="41">
        <f t="shared" si="3"/>
        <v>1</v>
      </c>
      <c r="G43" s="42">
        <v>111</v>
      </c>
      <c r="H43" s="41">
        <f t="shared" si="1"/>
        <v>111</v>
      </c>
      <c r="I43" s="48">
        <v>61.72</v>
      </c>
      <c r="J43" s="43">
        <f t="shared" si="2"/>
        <v>6850.92</v>
      </c>
      <c r="K43" s="28"/>
      <c r="L43" s="76" t="s">
        <v>320</v>
      </c>
      <c r="M43" s="76"/>
      <c r="N43" s="82"/>
      <c r="O43" s="82"/>
      <c r="P43" s="82"/>
      <c r="Q43" s="83"/>
    </row>
    <row r="44" spans="1:17" ht="15.65" customHeight="1" x14ac:dyDescent="0.25">
      <c r="A44" s="29" t="s">
        <v>144</v>
      </c>
      <c r="B44" s="30" t="s">
        <v>145</v>
      </c>
      <c r="C44" s="30" t="s">
        <v>83</v>
      </c>
      <c r="D44" s="41">
        <v>1</v>
      </c>
      <c r="E44" s="41">
        <v>1</v>
      </c>
      <c r="F44" s="41">
        <f t="shared" si="3"/>
        <v>1</v>
      </c>
      <c r="G44" s="42">
        <v>8</v>
      </c>
      <c r="H44" s="41">
        <f t="shared" si="1"/>
        <v>8</v>
      </c>
      <c r="I44" s="48">
        <v>47.71</v>
      </c>
      <c r="J44" s="43">
        <f t="shared" si="2"/>
        <v>381.68</v>
      </c>
      <c r="K44" s="28"/>
      <c r="L44" s="76"/>
      <c r="M44" s="76"/>
      <c r="N44" s="82"/>
      <c r="O44" s="82"/>
      <c r="P44" s="82"/>
      <c r="Q44" s="83"/>
    </row>
    <row r="45" spans="1:17" s="28" customFormat="1" ht="18" customHeight="1" x14ac:dyDescent="0.25">
      <c r="A45" s="29" t="s">
        <v>146</v>
      </c>
      <c r="B45" s="30" t="s">
        <v>147</v>
      </c>
      <c r="C45" s="30" t="s">
        <v>83</v>
      </c>
      <c r="D45" s="41">
        <v>6</v>
      </c>
      <c r="E45" s="41">
        <v>1</v>
      </c>
      <c r="F45" s="41">
        <f t="shared" si="3"/>
        <v>6</v>
      </c>
      <c r="G45" s="42">
        <v>60</v>
      </c>
      <c r="H45" s="41">
        <f t="shared" si="1"/>
        <v>360</v>
      </c>
      <c r="I45" s="48">
        <v>47.71</v>
      </c>
      <c r="J45" s="43">
        <f t="shared" si="2"/>
        <v>17175.599999999999</v>
      </c>
      <c r="L45" s="76"/>
      <c r="M45" s="76"/>
      <c r="N45" s="82"/>
      <c r="O45" s="82"/>
      <c r="P45" s="82"/>
      <c r="Q45" s="83"/>
    </row>
    <row r="46" spans="1:17" ht="19.399999999999999" customHeight="1" x14ac:dyDescent="0.25">
      <c r="A46" s="29" t="s">
        <v>148</v>
      </c>
      <c r="B46" s="30" t="s">
        <v>149</v>
      </c>
      <c r="C46" s="30" t="s">
        <v>83</v>
      </c>
      <c r="D46" s="41">
        <v>1</v>
      </c>
      <c r="E46" s="41">
        <v>1</v>
      </c>
      <c r="F46" s="41">
        <f t="shared" si="3"/>
        <v>1</v>
      </c>
      <c r="G46" s="42">
        <v>1</v>
      </c>
      <c r="H46" s="41">
        <f>(F46)*(G46)</f>
        <v>1</v>
      </c>
      <c r="I46" s="48">
        <v>47.71</v>
      </c>
      <c r="J46" s="43">
        <f t="shared" ref="J46:J51" si="5">H46*I46</f>
        <v>47.71</v>
      </c>
      <c r="K46" s="28"/>
      <c r="L46" s="76"/>
      <c r="M46" s="76"/>
      <c r="N46" s="82"/>
      <c r="O46" s="82"/>
      <c r="P46" s="82"/>
      <c r="Q46" s="83"/>
    </row>
    <row r="47" spans="1:17" ht="18" customHeight="1" x14ac:dyDescent="0.25">
      <c r="A47" s="29" t="s">
        <v>150</v>
      </c>
      <c r="B47" s="30" t="s">
        <v>151</v>
      </c>
      <c r="C47" s="30" t="s">
        <v>83</v>
      </c>
      <c r="D47" s="41">
        <v>1</v>
      </c>
      <c r="E47" s="41">
        <v>1</v>
      </c>
      <c r="F47" s="41">
        <f t="shared" si="3"/>
        <v>1</v>
      </c>
      <c r="G47" s="42">
        <v>1</v>
      </c>
      <c r="H47" s="41">
        <f>(F47)*(G47)</f>
        <v>1</v>
      </c>
      <c r="I47" s="48">
        <v>47.71</v>
      </c>
      <c r="J47" s="43">
        <f t="shared" si="5"/>
        <v>47.71</v>
      </c>
      <c r="K47" s="28"/>
      <c r="L47" s="76"/>
      <c r="M47" s="76"/>
      <c r="N47" s="82"/>
      <c r="O47" s="82"/>
      <c r="P47" s="82"/>
      <c r="Q47" s="83"/>
    </row>
    <row r="48" spans="1:17" ht="28.4" customHeight="1" x14ac:dyDescent="0.25">
      <c r="A48" s="46" t="s">
        <v>152</v>
      </c>
      <c r="B48" s="30" t="s">
        <v>153</v>
      </c>
      <c r="C48" s="30" t="s">
        <v>83</v>
      </c>
      <c r="D48" s="41">
        <v>2</v>
      </c>
      <c r="E48" s="41">
        <v>1</v>
      </c>
      <c r="F48" s="41">
        <f t="shared" si="3"/>
        <v>2</v>
      </c>
      <c r="G48" s="42">
        <v>4</v>
      </c>
      <c r="H48" s="41">
        <f>(F48)*(G48)</f>
        <v>8</v>
      </c>
      <c r="I48" s="48">
        <v>47.71</v>
      </c>
      <c r="J48" s="43">
        <f t="shared" si="5"/>
        <v>381.68</v>
      </c>
      <c r="K48" s="28"/>
      <c r="L48" s="76"/>
      <c r="M48" s="76"/>
      <c r="N48" s="82"/>
      <c r="O48" s="82"/>
      <c r="P48" s="82"/>
      <c r="Q48" s="83"/>
    </row>
    <row r="49" spans="1:17" ht="40.5" customHeight="1" x14ac:dyDescent="0.25">
      <c r="A49" s="46" t="s">
        <v>154</v>
      </c>
      <c r="B49" s="30" t="s">
        <v>155</v>
      </c>
      <c r="C49" s="61" t="s">
        <v>156</v>
      </c>
      <c r="D49" s="41">
        <v>1</v>
      </c>
      <c r="E49" s="41">
        <v>1</v>
      </c>
      <c r="F49" s="41">
        <f t="shared" si="3"/>
        <v>1</v>
      </c>
      <c r="G49" s="42">
        <v>0.25</v>
      </c>
      <c r="H49" s="41">
        <f>(F49)*(G49)</f>
        <v>0.25</v>
      </c>
      <c r="I49" s="48">
        <v>47.71</v>
      </c>
      <c r="J49" s="43">
        <f t="shared" si="5"/>
        <v>11.9275</v>
      </c>
      <c r="K49" s="28"/>
      <c r="L49" s="76"/>
      <c r="M49" s="84"/>
      <c r="N49" s="82"/>
      <c r="O49" s="82"/>
      <c r="P49" s="82"/>
      <c r="Q49" s="83"/>
    </row>
    <row r="50" spans="1:17" ht="17.5" customHeight="1" x14ac:dyDescent="0.25">
      <c r="A50" s="29" t="s">
        <v>157</v>
      </c>
      <c r="B50" s="30" t="s">
        <v>158</v>
      </c>
      <c r="C50" s="30" t="s">
        <v>83</v>
      </c>
      <c r="D50" s="41">
        <v>1</v>
      </c>
      <c r="E50" s="41">
        <v>1</v>
      </c>
      <c r="F50" s="41">
        <f t="shared" si="3"/>
        <v>1</v>
      </c>
      <c r="G50" s="42">
        <v>8</v>
      </c>
      <c r="H50" s="41">
        <f t="shared" si="1"/>
        <v>8</v>
      </c>
      <c r="I50" s="48">
        <v>47.71</v>
      </c>
      <c r="J50" s="43">
        <f t="shared" si="5"/>
        <v>381.68</v>
      </c>
      <c r="K50" s="28"/>
      <c r="L50" s="76"/>
      <c r="M50" s="76"/>
      <c r="N50" s="82"/>
      <c r="O50" s="82"/>
      <c r="P50" s="82"/>
      <c r="Q50" s="83"/>
    </row>
    <row r="51" spans="1:17" ht="15.65" customHeight="1" x14ac:dyDescent="0.25">
      <c r="A51" s="29" t="s">
        <v>159</v>
      </c>
      <c r="B51" s="30" t="s">
        <v>160</v>
      </c>
      <c r="C51" s="30" t="s">
        <v>161</v>
      </c>
      <c r="D51" s="41">
        <v>1</v>
      </c>
      <c r="E51" s="41">
        <v>1</v>
      </c>
      <c r="F51" s="41">
        <f t="shared" ref="F51" si="6">(D51)*(E51)</f>
        <v>1</v>
      </c>
      <c r="G51" s="42">
        <v>4</v>
      </c>
      <c r="H51" s="41">
        <f t="shared" si="1"/>
        <v>4</v>
      </c>
      <c r="I51" s="48">
        <v>47.71</v>
      </c>
      <c r="J51" s="43">
        <f t="shared" si="5"/>
        <v>190.84</v>
      </c>
      <c r="K51" s="28"/>
      <c r="L51" s="76"/>
      <c r="M51" s="76"/>
      <c r="N51" s="82"/>
      <c r="O51" s="82"/>
      <c r="P51" s="82"/>
      <c r="Q51" s="83"/>
    </row>
    <row r="52" spans="1:17" ht="28.4" customHeight="1" x14ac:dyDescent="0.25">
      <c r="A52" s="29"/>
      <c r="B52" s="64" t="s">
        <v>162</v>
      </c>
      <c r="C52" s="2"/>
      <c r="D52" s="12"/>
      <c r="E52" s="12"/>
      <c r="F52" s="65">
        <f>SUM(F9:F51)</f>
        <v>184</v>
      </c>
      <c r="G52" s="66"/>
      <c r="H52" s="65">
        <f>SUM(H9:H51)</f>
        <v>7296.25</v>
      </c>
      <c r="I52" s="67"/>
      <c r="J52" s="71">
        <f>SUM(J9:J51)</f>
        <v>362484.67749999999</v>
      </c>
      <c r="K52" s="28"/>
      <c r="L52" s="77"/>
      <c r="M52" s="78"/>
      <c r="N52" s="19"/>
      <c r="O52" s="19"/>
      <c r="P52" s="19"/>
      <c r="Q52" s="85"/>
    </row>
    <row r="53" spans="1:17" ht="16.5" customHeight="1" x14ac:dyDescent="0.25">
      <c r="A53" s="63" t="s">
        <v>163</v>
      </c>
      <c r="B53" s="63"/>
      <c r="C53" s="104"/>
      <c r="D53" s="105"/>
      <c r="E53" s="105"/>
      <c r="F53" s="105"/>
      <c r="G53" s="105"/>
      <c r="H53" s="105"/>
      <c r="I53" s="106"/>
      <c r="J53" s="106"/>
      <c r="K53" s="28"/>
      <c r="L53" s="76"/>
      <c r="M53" s="76"/>
      <c r="N53" s="82"/>
      <c r="O53" s="82"/>
      <c r="P53" s="82"/>
      <c r="Q53" s="83"/>
    </row>
    <row r="54" spans="1:17" ht="28.4" customHeight="1" x14ac:dyDescent="0.25">
      <c r="A54" s="44" t="s">
        <v>164</v>
      </c>
      <c r="B54" s="30" t="s">
        <v>82</v>
      </c>
      <c r="C54" s="40" t="s">
        <v>83</v>
      </c>
      <c r="D54" s="41">
        <v>1</v>
      </c>
      <c r="E54" s="41">
        <v>1</v>
      </c>
      <c r="F54" s="41">
        <f t="shared" ref="F54:F78" si="7">D54*E54</f>
        <v>1</v>
      </c>
      <c r="G54" s="59">
        <v>10</v>
      </c>
      <c r="H54" s="41">
        <f t="shared" ref="H54:H78" si="8">F54*G54</f>
        <v>10</v>
      </c>
      <c r="I54" s="48">
        <v>79.760000000000005</v>
      </c>
      <c r="J54" s="48">
        <f>H54*I54</f>
        <v>797.6</v>
      </c>
      <c r="K54" s="28"/>
      <c r="L54" s="78"/>
      <c r="M54" s="76"/>
      <c r="N54" s="82"/>
      <c r="O54" s="82"/>
      <c r="P54" s="82"/>
      <c r="Q54" s="83"/>
    </row>
    <row r="55" spans="1:17" ht="28.4" customHeight="1" x14ac:dyDescent="0.25">
      <c r="A55" s="44" t="s">
        <v>165</v>
      </c>
      <c r="B55" s="30" t="s">
        <v>31</v>
      </c>
      <c r="C55" s="40" t="s">
        <v>161</v>
      </c>
      <c r="D55" s="41">
        <v>4</v>
      </c>
      <c r="E55" s="41">
        <v>1</v>
      </c>
      <c r="F55" s="41">
        <f t="shared" si="7"/>
        <v>4</v>
      </c>
      <c r="G55" s="41">
        <v>8</v>
      </c>
      <c r="H55" s="41">
        <f t="shared" si="8"/>
        <v>32</v>
      </c>
      <c r="I55" s="48">
        <v>47.71</v>
      </c>
      <c r="J55" s="48">
        <f>H55*I55</f>
        <v>1526.72</v>
      </c>
      <c r="K55" s="28"/>
      <c r="L55" s="76"/>
      <c r="M55" s="76"/>
      <c r="N55" s="82"/>
      <c r="O55" s="82"/>
      <c r="P55" s="82"/>
      <c r="Q55" s="83"/>
    </row>
    <row r="56" spans="1:17" ht="28.4" customHeight="1" x14ac:dyDescent="0.25">
      <c r="A56" s="44" t="s">
        <v>166</v>
      </c>
      <c r="B56" s="30" t="s">
        <v>167</v>
      </c>
      <c r="C56" s="40" t="s">
        <v>83</v>
      </c>
      <c r="D56" s="41">
        <v>2</v>
      </c>
      <c r="E56" s="41">
        <v>1</v>
      </c>
      <c r="F56" s="41">
        <f t="shared" si="7"/>
        <v>2</v>
      </c>
      <c r="G56" s="41">
        <v>1</v>
      </c>
      <c r="H56" s="41">
        <f t="shared" si="8"/>
        <v>2</v>
      </c>
      <c r="I56" s="48">
        <v>47.71</v>
      </c>
      <c r="J56" s="48">
        <f>H56*I56</f>
        <v>95.42</v>
      </c>
      <c r="K56" s="28"/>
      <c r="L56" s="76"/>
      <c r="M56" s="76"/>
      <c r="N56" s="82"/>
      <c r="O56" s="82"/>
      <c r="P56" s="82"/>
      <c r="Q56" s="83"/>
    </row>
    <row r="57" spans="1:17" ht="28.4" customHeight="1" x14ac:dyDescent="0.25">
      <c r="A57" s="44" t="s">
        <v>168</v>
      </c>
      <c r="B57" s="30" t="s">
        <v>169</v>
      </c>
      <c r="C57" s="40" t="s">
        <v>83</v>
      </c>
      <c r="D57" s="41">
        <v>2</v>
      </c>
      <c r="E57" s="41">
        <v>1</v>
      </c>
      <c r="F57" s="41">
        <f t="shared" si="7"/>
        <v>2</v>
      </c>
      <c r="G57" s="41">
        <v>1</v>
      </c>
      <c r="H57" s="41">
        <f t="shared" si="8"/>
        <v>2</v>
      </c>
      <c r="I57" s="48">
        <v>47.71</v>
      </c>
      <c r="J57" s="48">
        <v>36</v>
      </c>
      <c r="K57" s="28"/>
      <c r="L57" s="76"/>
      <c r="M57" s="76"/>
      <c r="N57" s="82"/>
      <c r="O57" s="82"/>
      <c r="P57" s="82"/>
      <c r="Q57" s="83"/>
    </row>
    <row r="58" spans="1:17" ht="28.4" customHeight="1" x14ac:dyDescent="0.25">
      <c r="A58" s="44" t="s">
        <v>170</v>
      </c>
      <c r="B58" s="30" t="s">
        <v>171</v>
      </c>
      <c r="C58" s="40" t="s">
        <v>83</v>
      </c>
      <c r="D58" s="41">
        <v>2</v>
      </c>
      <c r="E58" s="41">
        <v>1</v>
      </c>
      <c r="F58" s="41">
        <f t="shared" si="7"/>
        <v>2</v>
      </c>
      <c r="G58" s="41">
        <v>4</v>
      </c>
      <c r="H58" s="41">
        <f t="shared" si="8"/>
        <v>8</v>
      </c>
      <c r="I58" s="48">
        <v>47.71</v>
      </c>
      <c r="J58" s="48">
        <f t="shared" ref="J58:J69" si="9">H58*I58</f>
        <v>381.68</v>
      </c>
      <c r="K58" s="28"/>
      <c r="L58" s="76"/>
      <c r="M58" s="76"/>
      <c r="N58" s="82"/>
      <c r="O58" s="82"/>
      <c r="P58" s="82"/>
      <c r="Q58" s="83"/>
    </row>
    <row r="59" spans="1:17" ht="28.4" customHeight="1" x14ac:dyDescent="0.25">
      <c r="A59" s="44" t="s">
        <v>172</v>
      </c>
      <c r="B59" s="30" t="s">
        <v>173</v>
      </c>
      <c r="C59" s="40" t="s">
        <v>83</v>
      </c>
      <c r="D59" s="41">
        <v>2</v>
      </c>
      <c r="E59" s="41">
        <v>4</v>
      </c>
      <c r="F59" s="41">
        <f t="shared" si="7"/>
        <v>8</v>
      </c>
      <c r="G59" s="41">
        <v>3</v>
      </c>
      <c r="H59" s="41">
        <f t="shared" si="8"/>
        <v>24</v>
      </c>
      <c r="I59" s="48">
        <v>47.71</v>
      </c>
      <c r="J59" s="48">
        <f t="shared" si="9"/>
        <v>1145.04</v>
      </c>
      <c r="K59" s="28"/>
      <c r="L59" s="78"/>
      <c r="M59" s="76"/>
      <c r="N59" s="82"/>
      <c r="O59" s="82"/>
      <c r="P59" s="82"/>
      <c r="Q59" s="83"/>
    </row>
    <row r="60" spans="1:17" ht="28.4" customHeight="1" x14ac:dyDescent="0.25">
      <c r="A60" s="44" t="s">
        <v>174</v>
      </c>
      <c r="B60" s="30" t="s">
        <v>175</v>
      </c>
      <c r="C60" s="40" t="s">
        <v>161</v>
      </c>
      <c r="D60" s="41">
        <v>2</v>
      </c>
      <c r="E60" s="41">
        <v>1</v>
      </c>
      <c r="F60" s="41">
        <f t="shared" si="7"/>
        <v>2</v>
      </c>
      <c r="G60" s="41">
        <v>8</v>
      </c>
      <c r="H60" s="41">
        <f t="shared" si="8"/>
        <v>16</v>
      </c>
      <c r="I60" s="48">
        <v>47.71</v>
      </c>
      <c r="J60" s="48">
        <f t="shared" si="9"/>
        <v>763.36</v>
      </c>
      <c r="K60" s="28"/>
      <c r="L60" s="76"/>
      <c r="M60" s="76"/>
      <c r="N60" s="82"/>
      <c r="O60" s="82"/>
      <c r="P60" s="82"/>
      <c r="Q60" s="83"/>
    </row>
    <row r="61" spans="1:17" ht="28.4" customHeight="1" x14ac:dyDescent="0.25">
      <c r="A61" s="44" t="s">
        <v>176</v>
      </c>
      <c r="B61" s="40" t="s">
        <v>177</v>
      </c>
      <c r="C61" s="40" t="s">
        <v>83</v>
      </c>
      <c r="D61" s="41">
        <v>2</v>
      </c>
      <c r="E61" s="41">
        <v>1</v>
      </c>
      <c r="F61" s="41">
        <f t="shared" si="7"/>
        <v>2</v>
      </c>
      <c r="G61" s="41">
        <v>1</v>
      </c>
      <c r="H61" s="41">
        <f t="shared" si="8"/>
        <v>2</v>
      </c>
      <c r="I61" s="48">
        <v>47.71</v>
      </c>
      <c r="J61" s="43">
        <f t="shared" si="9"/>
        <v>95.42</v>
      </c>
      <c r="K61" s="28"/>
      <c r="L61" s="78"/>
      <c r="M61" s="76"/>
      <c r="N61" s="82"/>
      <c r="O61" s="82"/>
      <c r="P61" s="82"/>
      <c r="Q61" s="83"/>
    </row>
    <row r="62" spans="1:17" ht="28.4" customHeight="1" x14ac:dyDescent="0.25">
      <c r="A62" s="44" t="s">
        <v>178</v>
      </c>
      <c r="B62" s="30" t="s">
        <v>94</v>
      </c>
      <c r="C62" s="40" t="s">
        <v>83</v>
      </c>
      <c r="D62" s="41">
        <v>2</v>
      </c>
      <c r="E62" s="41">
        <v>1</v>
      </c>
      <c r="F62" s="41">
        <f t="shared" si="7"/>
        <v>2</v>
      </c>
      <c r="G62" s="41">
        <v>1</v>
      </c>
      <c r="H62" s="41">
        <f t="shared" si="8"/>
        <v>2</v>
      </c>
      <c r="I62" s="48">
        <v>47.71</v>
      </c>
      <c r="J62" s="48">
        <f t="shared" si="9"/>
        <v>95.42</v>
      </c>
      <c r="K62" s="28"/>
      <c r="L62" s="76"/>
      <c r="M62" s="76"/>
      <c r="N62" s="82"/>
      <c r="O62" s="82"/>
      <c r="P62" s="82"/>
      <c r="Q62" s="83"/>
    </row>
    <row r="63" spans="1:17" ht="28.4" customHeight="1" x14ac:dyDescent="0.25">
      <c r="A63" s="44" t="s">
        <v>179</v>
      </c>
      <c r="B63" s="40" t="s">
        <v>36</v>
      </c>
      <c r="C63" s="40" t="s">
        <v>83</v>
      </c>
      <c r="D63" s="41">
        <v>2</v>
      </c>
      <c r="E63" s="41">
        <v>1</v>
      </c>
      <c r="F63" s="41">
        <f t="shared" si="7"/>
        <v>2</v>
      </c>
      <c r="G63" s="41">
        <v>1</v>
      </c>
      <c r="H63" s="41">
        <f t="shared" si="8"/>
        <v>2</v>
      </c>
      <c r="I63" s="48">
        <v>47.71</v>
      </c>
      <c r="J63" s="48">
        <f t="shared" si="9"/>
        <v>95.42</v>
      </c>
      <c r="K63" s="28"/>
      <c r="L63" s="76"/>
      <c r="M63" s="76"/>
      <c r="N63" s="82"/>
      <c r="O63" s="82"/>
      <c r="P63" s="82"/>
      <c r="Q63" s="83"/>
    </row>
    <row r="64" spans="1:17" ht="28.4" customHeight="1" x14ac:dyDescent="0.25">
      <c r="A64" s="44" t="s">
        <v>180</v>
      </c>
      <c r="B64" s="30" t="s">
        <v>181</v>
      </c>
      <c r="C64" s="40" t="s">
        <v>83</v>
      </c>
      <c r="D64" s="41">
        <v>2</v>
      </c>
      <c r="E64" s="41">
        <v>1</v>
      </c>
      <c r="F64" s="41">
        <f t="shared" si="7"/>
        <v>2</v>
      </c>
      <c r="G64" s="41">
        <v>1</v>
      </c>
      <c r="H64" s="41">
        <f t="shared" si="8"/>
        <v>2</v>
      </c>
      <c r="I64" s="48">
        <v>47.71</v>
      </c>
      <c r="J64" s="48">
        <f t="shared" si="9"/>
        <v>95.42</v>
      </c>
      <c r="K64" s="28"/>
      <c r="L64" s="76"/>
      <c r="M64" s="76"/>
      <c r="N64" s="82"/>
      <c r="O64" s="82"/>
      <c r="P64" s="82"/>
      <c r="Q64" s="83"/>
    </row>
    <row r="65" spans="1:17" ht="28.4" customHeight="1" x14ac:dyDescent="0.25">
      <c r="A65" s="44" t="s">
        <v>182</v>
      </c>
      <c r="B65" s="40" t="s">
        <v>183</v>
      </c>
      <c r="C65" s="40" t="s">
        <v>83</v>
      </c>
      <c r="D65" s="41">
        <v>2</v>
      </c>
      <c r="E65" s="41">
        <v>1</v>
      </c>
      <c r="F65" s="41">
        <f t="shared" si="7"/>
        <v>2</v>
      </c>
      <c r="G65" s="41">
        <v>1</v>
      </c>
      <c r="H65" s="41">
        <f t="shared" si="8"/>
        <v>2</v>
      </c>
      <c r="I65" s="48">
        <v>47.71</v>
      </c>
      <c r="J65" s="43">
        <f t="shared" si="9"/>
        <v>95.42</v>
      </c>
      <c r="K65" s="28"/>
      <c r="L65" s="76"/>
      <c r="M65" s="76"/>
      <c r="N65" s="82"/>
      <c r="O65" s="82"/>
      <c r="P65" s="82"/>
      <c r="Q65" s="83"/>
    </row>
    <row r="66" spans="1:17" ht="28.4" customHeight="1" x14ac:dyDescent="0.25">
      <c r="A66" s="44" t="s">
        <v>184</v>
      </c>
      <c r="B66" s="40" t="s">
        <v>185</v>
      </c>
      <c r="C66" s="40" t="s">
        <v>83</v>
      </c>
      <c r="D66" s="41">
        <v>2</v>
      </c>
      <c r="E66" s="41">
        <v>1</v>
      </c>
      <c r="F66" s="41">
        <f t="shared" si="7"/>
        <v>2</v>
      </c>
      <c r="G66" s="41">
        <v>1</v>
      </c>
      <c r="H66" s="41">
        <f t="shared" si="8"/>
        <v>2</v>
      </c>
      <c r="I66" s="48">
        <v>47.71</v>
      </c>
      <c r="J66" s="43">
        <f t="shared" si="9"/>
        <v>95.42</v>
      </c>
      <c r="K66" s="28"/>
      <c r="L66" s="76"/>
      <c r="M66" s="76"/>
      <c r="N66" s="82"/>
      <c r="O66" s="82"/>
      <c r="P66" s="82"/>
      <c r="Q66" s="83"/>
    </row>
    <row r="67" spans="1:17" ht="28.4" customHeight="1" x14ac:dyDescent="0.25">
      <c r="A67" s="44" t="s">
        <v>186</v>
      </c>
      <c r="B67" s="40" t="s">
        <v>187</v>
      </c>
      <c r="C67" s="40" t="s">
        <v>83</v>
      </c>
      <c r="D67" s="41">
        <v>2</v>
      </c>
      <c r="E67" s="41">
        <v>1</v>
      </c>
      <c r="F67" s="41">
        <f t="shared" si="7"/>
        <v>2</v>
      </c>
      <c r="G67" s="41">
        <v>1</v>
      </c>
      <c r="H67" s="41">
        <f t="shared" si="8"/>
        <v>2</v>
      </c>
      <c r="I67" s="48">
        <v>47.71</v>
      </c>
      <c r="J67" s="48">
        <f t="shared" si="9"/>
        <v>95.42</v>
      </c>
      <c r="K67" s="28"/>
      <c r="L67" s="77"/>
      <c r="M67" s="78"/>
      <c r="N67" s="19"/>
      <c r="O67" s="19"/>
      <c r="P67" s="19"/>
      <c r="Q67" s="19"/>
    </row>
    <row r="68" spans="1:17" ht="28.4" customHeight="1" x14ac:dyDescent="0.25">
      <c r="A68" s="44" t="s">
        <v>188</v>
      </c>
      <c r="B68" s="40" t="s">
        <v>189</v>
      </c>
      <c r="C68" s="40" t="s">
        <v>83</v>
      </c>
      <c r="D68" s="41">
        <v>2</v>
      </c>
      <c r="E68" s="41">
        <v>1</v>
      </c>
      <c r="F68" s="41">
        <f t="shared" si="7"/>
        <v>2</v>
      </c>
      <c r="G68" s="41">
        <v>40</v>
      </c>
      <c r="H68" s="41">
        <f t="shared" si="8"/>
        <v>80</v>
      </c>
      <c r="I68" s="48">
        <v>47.71</v>
      </c>
      <c r="J68" s="48">
        <f t="shared" si="9"/>
        <v>3816.8</v>
      </c>
      <c r="K68" s="28"/>
      <c r="L68" s="28"/>
      <c r="M68" s="107"/>
      <c r="N68" s="28"/>
      <c r="O68" s="28"/>
      <c r="P68" s="28"/>
      <c r="Q68" s="28"/>
    </row>
    <row r="69" spans="1:17" ht="28.4" customHeight="1" x14ac:dyDescent="0.25">
      <c r="A69" s="44" t="s">
        <v>190</v>
      </c>
      <c r="B69" s="40" t="s">
        <v>191</v>
      </c>
      <c r="C69" s="40" t="s">
        <v>83</v>
      </c>
      <c r="D69" s="41">
        <v>2</v>
      </c>
      <c r="E69" s="41">
        <v>1</v>
      </c>
      <c r="F69" s="41">
        <f t="shared" si="7"/>
        <v>2</v>
      </c>
      <c r="G69" s="41">
        <v>4</v>
      </c>
      <c r="H69" s="41">
        <f t="shared" si="8"/>
        <v>8</v>
      </c>
      <c r="I69" s="48">
        <v>79.760000000000005</v>
      </c>
      <c r="J69" s="43">
        <f t="shared" si="9"/>
        <v>638.08000000000004</v>
      </c>
      <c r="K69" s="28"/>
      <c r="L69" s="20"/>
      <c r="M69" s="107"/>
      <c r="N69" s="28"/>
      <c r="O69" s="28"/>
      <c r="P69" s="19"/>
      <c r="Q69" s="20"/>
    </row>
    <row r="70" spans="1:17" ht="28.4" customHeight="1" x14ac:dyDescent="0.25">
      <c r="A70" s="44" t="s">
        <v>192</v>
      </c>
      <c r="B70" s="40" t="s">
        <v>193</v>
      </c>
      <c r="C70" s="40" t="s">
        <v>83</v>
      </c>
      <c r="D70" s="41">
        <v>2</v>
      </c>
      <c r="E70" s="41">
        <v>1</v>
      </c>
      <c r="F70" s="41">
        <f t="shared" si="7"/>
        <v>2</v>
      </c>
      <c r="G70" s="41">
        <v>1</v>
      </c>
      <c r="H70" s="41">
        <f t="shared" si="8"/>
        <v>2</v>
      </c>
      <c r="I70" s="48">
        <v>47.71</v>
      </c>
      <c r="J70" s="48">
        <v>36</v>
      </c>
      <c r="K70" s="28"/>
      <c r="L70" s="28"/>
      <c r="M70" s="107"/>
      <c r="N70" s="28"/>
      <c r="O70" s="28"/>
      <c r="P70" s="28"/>
      <c r="Q70" s="28"/>
    </row>
    <row r="71" spans="1:17" ht="28.4" customHeight="1" x14ac:dyDescent="0.25">
      <c r="A71" s="44" t="s">
        <v>194</v>
      </c>
      <c r="B71" s="40" t="s">
        <v>195</v>
      </c>
      <c r="C71" s="40" t="s">
        <v>161</v>
      </c>
      <c r="D71" s="41">
        <v>2</v>
      </c>
      <c r="E71" s="41">
        <v>1</v>
      </c>
      <c r="F71" s="41">
        <f t="shared" si="7"/>
        <v>2</v>
      </c>
      <c r="G71" s="41">
        <v>4</v>
      </c>
      <c r="H71" s="41">
        <f t="shared" si="8"/>
        <v>8</v>
      </c>
      <c r="I71" s="48">
        <v>47.71</v>
      </c>
      <c r="J71" s="43">
        <f t="shared" ref="J71:J76" si="10">H71*I71</f>
        <v>381.68</v>
      </c>
      <c r="K71" s="28"/>
      <c r="L71" s="28"/>
      <c r="M71" s="107"/>
      <c r="N71" s="28"/>
      <c r="O71" s="28"/>
      <c r="P71" s="28"/>
      <c r="Q71" s="28"/>
    </row>
    <row r="72" spans="1:17" ht="28.4" customHeight="1" x14ac:dyDescent="0.25">
      <c r="A72" s="44" t="s">
        <v>196</v>
      </c>
      <c r="B72" s="40" t="s">
        <v>197</v>
      </c>
      <c r="C72" s="40" t="s">
        <v>83</v>
      </c>
      <c r="D72" s="41">
        <v>2</v>
      </c>
      <c r="E72" s="41">
        <v>1</v>
      </c>
      <c r="F72" s="41">
        <f t="shared" si="7"/>
        <v>2</v>
      </c>
      <c r="G72" s="41">
        <v>8</v>
      </c>
      <c r="H72" s="41">
        <f t="shared" si="8"/>
        <v>16</v>
      </c>
      <c r="I72" s="48">
        <v>47.71</v>
      </c>
      <c r="J72" s="43">
        <f t="shared" si="10"/>
        <v>763.36</v>
      </c>
      <c r="K72" s="28"/>
      <c r="L72" s="28"/>
      <c r="M72" s="107"/>
      <c r="N72" s="28"/>
      <c r="O72" s="28"/>
      <c r="P72" s="28"/>
      <c r="Q72" s="28"/>
    </row>
    <row r="73" spans="1:17" ht="28.4" customHeight="1" x14ac:dyDescent="0.25">
      <c r="A73" s="44" t="s">
        <v>198</v>
      </c>
      <c r="B73" s="30" t="s">
        <v>34</v>
      </c>
      <c r="C73" s="40" t="s">
        <v>83</v>
      </c>
      <c r="D73" s="41">
        <v>2</v>
      </c>
      <c r="E73" s="41">
        <v>1</v>
      </c>
      <c r="F73" s="41">
        <f t="shared" si="7"/>
        <v>2</v>
      </c>
      <c r="G73" s="41">
        <v>2</v>
      </c>
      <c r="H73" s="41">
        <f t="shared" si="8"/>
        <v>4</v>
      </c>
      <c r="I73" s="48">
        <v>47.71</v>
      </c>
      <c r="J73" s="48">
        <f t="shared" si="10"/>
        <v>190.84</v>
      </c>
      <c r="K73" s="28"/>
      <c r="L73" s="76"/>
      <c r="M73" s="50"/>
      <c r="N73" s="82"/>
      <c r="O73" s="82"/>
      <c r="P73" s="82"/>
      <c r="Q73" s="82"/>
    </row>
    <row r="74" spans="1:17" ht="28.4" customHeight="1" x14ac:dyDescent="0.25">
      <c r="A74" s="44" t="s">
        <v>199</v>
      </c>
      <c r="B74" s="30" t="s">
        <v>200</v>
      </c>
      <c r="C74" s="40" t="s">
        <v>83</v>
      </c>
      <c r="D74" s="41">
        <v>2</v>
      </c>
      <c r="E74" s="41">
        <v>1</v>
      </c>
      <c r="F74" s="41">
        <f t="shared" si="7"/>
        <v>2</v>
      </c>
      <c r="G74" s="41">
        <v>4</v>
      </c>
      <c r="H74" s="41">
        <f t="shared" si="8"/>
        <v>8</v>
      </c>
      <c r="I74" s="48">
        <v>47.71</v>
      </c>
      <c r="J74" s="48">
        <f t="shared" si="10"/>
        <v>381.68</v>
      </c>
      <c r="K74" s="28"/>
      <c r="L74" s="76"/>
      <c r="M74" s="50"/>
      <c r="N74" s="82"/>
      <c r="O74" s="82"/>
      <c r="P74" s="82"/>
      <c r="Q74" s="82"/>
    </row>
    <row r="75" spans="1:17" ht="28.4" customHeight="1" x14ac:dyDescent="0.25">
      <c r="A75" s="44" t="s">
        <v>201</v>
      </c>
      <c r="B75" s="30" t="s">
        <v>202</v>
      </c>
      <c r="C75" s="40" t="s">
        <v>83</v>
      </c>
      <c r="D75" s="41">
        <v>2</v>
      </c>
      <c r="E75" s="41">
        <v>1</v>
      </c>
      <c r="F75" s="41">
        <f t="shared" si="7"/>
        <v>2</v>
      </c>
      <c r="G75" s="41">
        <v>4</v>
      </c>
      <c r="H75" s="41">
        <f t="shared" si="8"/>
        <v>8</v>
      </c>
      <c r="I75" s="48">
        <v>47.71</v>
      </c>
      <c r="J75" s="48">
        <f t="shared" si="10"/>
        <v>381.68</v>
      </c>
      <c r="K75" s="28"/>
      <c r="L75" s="76"/>
      <c r="M75" s="50"/>
      <c r="N75" s="82"/>
      <c r="O75" s="82"/>
      <c r="P75" s="82"/>
      <c r="Q75" s="82"/>
    </row>
    <row r="76" spans="1:17" ht="28.4" customHeight="1" x14ac:dyDescent="0.25">
      <c r="A76" s="44" t="s">
        <v>203</v>
      </c>
      <c r="B76" s="30" t="s">
        <v>204</v>
      </c>
      <c r="C76" s="40" t="s">
        <v>83</v>
      </c>
      <c r="D76" s="41">
        <v>2</v>
      </c>
      <c r="E76" s="41">
        <v>12</v>
      </c>
      <c r="F76" s="41">
        <f t="shared" si="7"/>
        <v>24</v>
      </c>
      <c r="G76" s="41">
        <v>4</v>
      </c>
      <c r="H76" s="41">
        <f t="shared" si="8"/>
        <v>96</v>
      </c>
      <c r="I76" s="48">
        <v>47.71</v>
      </c>
      <c r="J76" s="48">
        <f t="shared" si="10"/>
        <v>4580.16</v>
      </c>
      <c r="K76" s="28"/>
      <c r="L76" s="76"/>
      <c r="M76" s="50"/>
      <c r="N76" s="82"/>
      <c r="O76" s="82"/>
      <c r="P76" s="82"/>
      <c r="Q76" s="82"/>
    </row>
    <row r="77" spans="1:17" ht="28.4" customHeight="1" x14ac:dyDescent="0.25">
      <c r="A77" s="44" t="s">
        <v>205</v>
      </c>
      <c r="B77" s="40" t="s">
        <v>206</v>
      </c>
      <c r="C77" s="40" t="s">
        <v>83</v>
      </c>
      <c r="D77" s="41">
        <v>2</v>
      </c>
      <c r="E77" s="41">
        <v>1</v>
      </c>
      <c r="F77" s="41">
        <f t="shared" si="7"/>
        <v>2</v>
      </c>
      <c r="G77" s="41">
        <v>1</v>
      </c>
      <c r="H77" s="41">
        <f t="shared" si="8"/>
        <v>2</v>
      </c>
      <c r="I77" s="48">
        <v>47.71</v>
      </c>
      <c r="J77" s="48">
        <v>36</v>
      </c>
      <c r="K77" s="28"/>
      <c r="L77" s="76"/>
      <c r="M77" s="50"/>
      <c r="N77" s="82"/>
      <c r="O77" s="82"/>
      <c r="P77" s="82"/>
      <c r="Q77" s="82"/>
    </row>
    <row r="78" spans="1:17" ht="28.4" customHeight="1" x14ac:dyDescent="0.25">
      <c r="A78" s="44" t="s">
        <v>207</v>
      </c>
      <c r="B78" s="40" t="s">
        <v>208</v>
      </c>
      <c r="C78" s="40" t="s">
        <v>83</v>
      </c>
      <c r="D78" s="41">
        <v>2</v>
      </c>
      <c r="E78" s="41">
        <v>1</v>
      </c>
      <c r="F78" s="41">
        <f t="shared" si="7"/>
        <v>2</v>
      </c>
      <c r="G78" s="41">
        <v>1</v>
      </c>
      <c r="H78" s="41">
        <f t="shared" si="8"/>
        <v>2</v>
      </c>
      <c r="I78" s="48">
        <v>47.71</v>
      </c>
      <c r="J78" s="48">
        <f>H78*I78</f>
        <v>95.42</v>
      </c>
      <c r="K78" s="28"/>
      <c r="L78" s="76"/>
      <c r="M78" s="50"/>
      <c r="N78" s="82"/>
      <c r="O78" s="82"/>
      <c r="P78" s="82"/>
      <c r="Q78" s="82"/>
    </row>
    <row r="79" spans="1:17" ht="28.4" customHeight="1" x14ac:dyDescent="0.25">
      <c r="A79" s="40"/>
      <c r="B79" s="68" t="s">
        <v>209</v>
      </c>
      <c r="C79" s="108"/>
      <c r="D79" s="109"/>
      <c r="E79" s="109"/>
      <c r="F79" s="69">
        <f>SUM(F54:F78)</f>
        <v>79</v>
      </c>
      <c r="G79" s="109"/>
      <c r="H79" s="69">
        <f>SUM(H54:H78)</f>
        <v>342</v>
      </c>
      <c r="I79" s="110"/>
      <c r="J79" s="70">
        <f>SUM(J54:J78)</f>
        <v>16715.46</v>
      </c>
      <c r="K79" s="28"/>
      <c r="L79" s="76"/>
      <c r="M79" s="50"/>
      <c r="N79" s="82"/>
      <c r="O79" s="82"/>
      <c r="P79" s="82"/>
      <c r="Q79" s="82"/>
    </row>
    <row r="80" spans="1:17" ht="28.4" customHeight="1" x14ac:dyDescent="0.25">
      <c r="A80" s="147" t="s">
        <v>210</v>
      </c>
      <c r="B80" s="147"/>
      <c r="C80" s="147"/>
      <c r="D80" s="147"/>
      <c r="E80" s="147"/>
      <c r="F80" s="147"/>
      <c r="G80" s="147"/>
      <c r="H80" s="147"/>
      <c r="I80" s="147"/>
      <c r="J80" s="147"/>
      <c r="K80" s="28"/>
      <c r="L80" s="50"/>
      <c r="M80" s="50"/>
      <c r="N80" s="82"/>
      <c r="O80" s="82"/>
      <c r="P80" s="82"/>
      <c r="Q80" s="82"/>
    </row>
    <row r="81" spans="1:17" ht="28.4" customHeight="1" x14ac:dyDescent="0.25">
      <c r="A81" s="46" t="s">
        <v>211</v>
      </c>
      <c r="B81" s="30" t="s">
        <v>212</v>
      </c>
      <c r="C81" s="30" t="s">
        <v>213</v>
      </c>
      <c r="D81" s="41">
        <v>9</v>
      </c>
      <c r="E81" s="41">
        <v>1</v>
      </c>
      <c r="F81" s="41">
        <f t="shared" ref="F81:F87" si="11">(D81)*(E81)</f>
        <v>9</v>
      </c>
      <c r="G81" s="42">
        <v>4</v>
      </c>
      <c r="H81" s="41">
        <f t="shared" ref="H81:H87" si="12">(F81)*(G81)</f>
        <v>36</v>
      </c>
      <c r="I81" s="48">
        <v>47.71</v>
      </c>
      <c r="J81" s="48">
        <f>H81*I81</f>
        <v>1717.56</v>
      </c>
      <c r="K81" s="28"/>
      <c r="L81" s="76"/>
      <c r="M81" s="50"/>
      <c r="N81" s="82"/>
      <c r="O81" s="82"/>
      <c r="P81" s="82"/>
      <c r="Q81" s="82"/>
    </row>
    <row r="82" spans="1:17" ht="28.4" customHeight="1" x14ac:dyDescent="0.25">
      <c r="A82" s="29" t="s">
        <v>214</v>
      </c>
      <c r="B82" s="30" t="s">
        <v>215</v>
      </c>
      <c r="C82" s="30" t="s">
        <v>216</v>
      </c>
      <c r="D82" s="41">
        <v>2</v>
      </c>
      <c r="E82" s="41">
        <v>1</v>
      </c>
      <c r="F82" s="41">
        <f t="shared" si="11"/>
        <v>2</v>
      </c>
      <c r="G82" s="42">
        <v>1.5</v>
      </c>
      <c r="H82" s="41">
        <f t="shared" si="12"/>
        <v>3</v>
      </c>
      <c r="I82" s="48">
        <v>47.71</v>
      </c>
      <c r="J82" s="48">
        <f>H82*I82</f>
        <v>143.13</v>
      </c>
      <c r="K82" s="28"/>
      <c r="L82" s="50"/>
      <c r="M82" s="50"/>
      <c r="N82" s="82"/>
      <c r="O82" s="82"/>
      <c r="P82" s="82"/>
      <c r="Q82" s="82"/>
    </row>
    <row r="83" spans="1:17" ht="28.4" customHeight="1" x14ac:dyDescent="0.25">
      <c r="A83" s="29" t="s">
        <v>217</v>
      </c>
      <c r="B83" s="30" t="s">
        <v>218</v>
      </c>
      <c r="C83" s="30" t="s">
        <v>219</v>
      </c>
      <c r="D83" s="41">
        <v>2</v>
      </c>
      <c r="E83" s="41">
        <v>1</v>
      </c>
      <c r="F83" s="41">
        <f t="shared" si="11"/>
        <v>2</v>
      </c>
      <c r="G83" s="42">
        <v>2</v>
      </c>
      <c r="H83" s="41">
        <f t="shared" si="12"/>
        <v>4</v>
      </c>
      <c r="I83" s="48">
        <v>47.71</v>
      </c>
      <c r="J83" s="48">
        <f t="shared" ref="J83:J91" si="13">H83*I83</f>
        <v>190.84</v>
      </c>
      <c r="K83" s="28"/>
      <c r="L83" s="76"/>
      <c r="M83" s="50"/>
      <c r="N83" s="82"/>
      <c r="O83" s="82"/>
      <c r="P83" s="82"/>
      <c r="Q83" s="82"/>
    </row>
    <row r="84" spans="1:17" ht="28.4" customHeight="1" x14ac:dyDescent="0.25">
      <c r="A84" s="29" t="s">
        <v>220</v>
      </c>
      <c r="B84" s="30" t="s">
        <v>221</v>
      </c>
      <c r="C84" s="30" t="s">
        <v>222</v>
      </c>
      <c r="D84" s="41">
        <v>2</v>
      </c>
      <c r="E84" s="41">
        <v>1</v>
      </c>
      <c r="F84" s="41">
        <f t="shared" si="11"/>
        <v>2</v>
      </c>
      <c r="G84" s="42">
        <v>0.5</v>
      </c>
      <c r="H84" s="41">
        <f t="shared" si="12"/>
        <v>1</v>
      </c>
      <c r="I84" s="48">
        <v>47.71</v>
      </c>
      <c r="J84" s="48">
        <f t="shared" si="13"/>
        <v>47.71</v>
      </c>
      <c r="K84" s="28"/>
      <c r="L84" s="50"/>
      <c r="M84" s="50"/>
      <c r="N84" s="82"/>
      <c r="O84" s="82"/>
      <c r="P84" s="82"/>
      <c r="Q84" s="82"/>
    </row>
    <row r="85" spans="1:17" ht="28.4" customHeight="1" x14ac:dyDescent="0.25">
      <c r="A85" s="29" t="s">
        <v>223</v>
      </c>
      <c r="B85" s="30" t="s">
        <v>224</v>
      </c>
      <c r="C85" s="30" t="s">
        <v>225</v>
      </c>
      <c r="D85" s="41">
        <v>2</v>
      </c>
      <c r="E85" s="41">
        <v>1</v>
      </c>
      <c r="F85" s="41">
        <f t="shared" si="11"/>
        <v>2</v>
      </c>
      <c r="G85" s="42">
        <v>0.16700000000000001</v>
      </c>
      <c r="H85" s="41">
        <f t="shared" si="12"/>
        <v>0.33400000000000002</v>
      </c>
      <c r="I85" s="48">
        <v>47.71</v>
      </c>
      <c r="J85" s="48">
        <f t="shared" si="13"/>
        <v>15.935140000000001</v>
      </c>
      <c r="K85" s="28"/>
      <c r="L85" s="50"/>
      <c r="M85" s="50"/>
      <c r="N85" s="82"/>
      <c r="O85" s="82"/>
      <c r="P85" s="82"/>
      <c r="Q85" s="82"/>
    </row>
    <row r="86" spans="1:17" ht="28.4" customHeight="1" x14ac:dyDescent="0.25">
      <c r="A86" s="29" t="s">
        <v>226</v>
      </c>
      <c r="B86" s="30" t="s">
        <v>227</v>
      </c>
      <c r="C86" s="30" t="s">
        <v>228</v>
      </c>
      <c r="D86" s="41">
        <v>2</v>
      </c>
      <c r="E86" s="41">
        <v>1</v>
      </c>
      <c r="F86" s="41">
        <f t="shared" si="11"/>
        <v>2</v>
      </c>
      <c r="G86" s="42">
        <v>0.5</v>
      </c>
      <c r="H86" s="41">
        <f t="shared" si="12"/>
        <v>1</v>
      </c>
      <c r="I86" s="48">
        <v>47.71</v>
      </c>
      <c r="J86" s="48">
        <f t="shared" si="13"/>
        <v>47.71</v>
      </c>
      <c r="K86" s="28"/>
      <c r="L86" s="50"/>
      <c r="M86" s="50"/>
      <c r="N86" s="82"/>
      <c r="O86" s="82"/>
      <c r="P86" s="82"/>
      <c r="Q86" s="82"/>
    </row>
    <row r="87" spans="1:17" ht="28.4" customHeight="1" x14ac:dyDescent="0.25">
      <c r="A87" s="29" t="s">
        <v>229</v>
      </c>
      <c r="B87" s="30" t="s">
        <v>230</v>
      </c>
      <c r="C87" s="30" t="s">
        <v>231</v>
      </c>
      <c r="D87" s="41">
        <v>2</v>
      </c>
      <c r="E87" s="41">
        <v>1</v>
      </c>
      <c r="F87" s="41">
        <f t="shared" si="11"/>
        <v>2</v>
      </c>
      <c r="G87" s="42">
        <v>1</v>
      </c>
      <c r="H87" s="41">
        <f t="shared" si="12"/>
        <v>2</v>
      </c>
      <c r="I87" s="48">
        <v>47.71</v>
      </c>
      <c r="J87" s="48">
        <f t="shared" si="13"/>
        <v>95.42</v>
      </c>
      <c r="K87" s="28"/>
      <c r="L87" s="50"/>
      <c r="M87" s="50"/>
      <c r="N87" s="82"/>
      <c r="O87" s="82"/>
      <c r="P87" s="82"/>
      <c r="Q87" s="82"/>
    </row>
    <row r="88" spans="1:17" ht="28.4" customHeight="1" x14ac:dyDescent="0.25">
      <c r="A88" s="40" t="s">
        <v>166</v>
      </c>
      <c r="B88" s="40" t="s">
        <v>232</v>
      </c>
      <c r="C88" s="30" t="s">
        <v>233</v>
      </c>
      <c r="D88" s="41">
        <v>4</v>
      </c>
      <c r="E88" s="41">
        <v>4</v>
      </c>
      <c r="F88" s="41">
        <f>D88*E88</f>
        <v>16</v>
      </c>
      <c r="G88" s="42">
        <v>0.33</v>
      </c>
      <c r="H88" s="41">
        <f>F88*G88</f>
        <v>5.28</v>
      </c>
      <c r="I88" s="48">
        <v>47.71</v>
      </c>
      <c r="J88" s="48">
        <f t="shared" si="13"/>
        <v>251.90880000000001</v>
      </c>
      <c r="K88" s="28"/>
      <c r="L88" s="50"/>
      <c r="M88" s="50"/>
      <c r="N88" s="82"/>
      <c r="O88" s="82"/>
      <c r="P88" s="82"/>
      <c r="Q88" s="82"/>
    </row>
    <row r="89" spans="1:17" ht="28.4" customHeight="1" x14ac:dyDescent="0.25">
      <c r="A89" s="40" t="s">
        <v>234</v>
      </c>
      <c r="B89" s="40" t="s">
        <v>235</v>
      </c>
      <c r="C89" s="30" t="s">
        <v>236</v>
      </c>
      <c r="D89" s="41">
        <v>1</v>
      </c>
      <c r="E89" s="41">
        <v>1</v>
      </c>
      <c r="F89" s="41">
        <f>D89*E89</f>
        <v>1</v>
      </c>
      <c r="G89" s="42">
        <v>0.33</v>
      </c>
      <c r="H89" s="42">
        <f>F89*G89</f>
        <v>0.33</v>
      </c>
      <c r="I89" s="48">
        <v>47.71</v>
      </c>
      <c r="J89" s="48">
        <f t="shared" si="13"/>
        <v>15.744300000000001</v>
      </c>
      <c r="K89" s="28"/>
      <c r="L89" s="50"/>
      <c r="M89" s="50"/>
      <c r="N89" s="82"/>
      <c r="O89" s="82"/>
      <c r="P89" s="82"/>
      <c r="Q89" s="82"/>
    </row>
    <row r="90" spans="1:17" ht="28.4" customHeight="1" x14ac:dyDescent="0.25">
      <c r="A90" s="40" t="s">
        <v>237</v>
      </c>
      <c r="B90" s="40" t="s">
        <v>238</v>
      </c>
      <c r="C90" s="30" t="s">
        <v>239</v>
      </c>
      <c r="D90" s="41">
        <v>1</v>
      </c>
      <c r="E90" s="41">
        <v>1</v>
      </c>
      <c r="F90" s="41">
        <f>D90*E90</f>
        <v>1</v>
      </c>
      <c r="G90" s="42">
        <v>25</v>
      </c>
      <c r="H90" s="41">
        <f>F90*G90</f>
        <v>25</v>
      </c>
      <c r="I90" s="48">
        <v>47.71</v>
      </c>
      <c r="J90" s="48">
        <f t="shared" si="13"/>
        <v>1192.75</v>
      </c>
      <c r="K90" s="28"/>
      <c r="L90" s="50"/>
      <c r="M90" s="50"/>
      <c r="N90" s="82"/>
      <c r="O90" s="82"/>
      <c r="P90" s="82"/>
      <c r="Q90" s="82"/>
    </row>
    <row r="91" spans="1:17" ht="28.4" customHeight="1" x14ac:dyDescent="0.25">
      <c r="A91" s="40" t="s">
        <v>240</v>
      </c>
      <c r="B91" s="40" t="s">
        <v>241</v>
      </c>
      <c r="C91" s="30" t="s">
        <v>242</v>
      </c>
      <c r="D91" s="41">
        <v>1</v>
      </c>
      <c r="E91" s="41">
        <v>1</v>
      </c>
      <c r="F91" s="41">
        <f>D91*E91</f>
        <v>1</v>
      </c>
      <c r="G91" s="42">
        <v>0.5</v>
      </c>
      <c r="H91" s="41">
        <f>F91*G91</f>
        <v>0.5</v>
      </c>
      <c r="I91" s="48">
        <v>47.71</v>
      </c>
      <c r="J91" s="48">
        <f t="shared" si="13"/>
        <v>23.855</v>
      </c>
      <c r="K91" s="28"/>
      <c r="L91" s="50"/>
      <c r="M91" s="50"/>
      <c r="N91" s="82"/>
      <c r="O91" s="82"/>
      <c r="P91" s="82"/>
      <c r="Q91" s="82"/>
    </row>
    <row r="92" spans="1:17" ht="28.4" customHeight="1" x14ac:dyDescent="0.25">
      <c r="A92" s="111"/>
      <c r="B92" s="22" t="s">
        <v>243</v>
      </c>
      <c r="C92" s="16"/>
      <c r="D92" s="17"/>
      <c r="E92" s="17"/>
      <c r="F92" s="17">
        <f>SUM(F81:F91)</f>
        <v>40</v>
      </c>
      <c r="G92" s="17"/>
      <c r="H92" s="17">
        <f>SUM(H81:H91)</f>
        <v>78.444000000000003</v>
      </c>
      <c r="I92" s="18"/>
      <c r="J92" s="60">
        <f>SUM(J81:J91)</f>
        <v>3742.5632400000004</v>
      </c>
      <c r="K92" s="28"/>
      <c r="L92" s="76"/>
      <c r="M92" s="50"/>
      <c r="N92" s="82"/>
      <c r="O92" s="82"/>
      <c r="P92" s="82"/>
      <c r="Q92" s="82"/>
    </row>
    <row r="93" spans="1:17" ht="28.4" customHeight="1" x14ac:dyDescent="0.25">
      <c r="A93" s="147" t="s">
        <v>244</v>
      </c>
      <c r="B93" s="147"/>
      <c r="C93" s="147"/>
      <c r="D93" s="147"/>
      <c r="E93" s="147"/>
      <c r="F93" s="147"/>
      <c r="G93" s="147"/>
      <c r="H93" s="147"/>
      <c r="I93" s="147"/>
      <c r="J93" s="147"/>
      <c r="K93" s="28"/>
      <c r="L93" s="76"/>
      <c r="M93" s="50"/>
      <c r="N93" s="82"/>
      <c r="O93" s="82"/>
      <c r="P93" s="82"/>
      <c r="Q93" s="82"/>
    </row>
    <row r="94" spans="1:17" ht="28.4" customHeight="1" x14ac:dyDescent="0.25">
      <c r="A94" s="29" t="s">
        <v>247</v>
      </c>
      <c r="B94" s="30" t="s">
        <v>248</v>
      </c>
      <c r="C94" s="30" t="s">
        <v>249</v>
      </c>
      <c r="D94" s="41">
        <v>9</v>
      </c>
      <c r="E94" s="41">
        <v>1</v>
      </c>
      <c r="F94" s="41">
        <f t="shared" ref="F94" si="14">(D94)*(E94)</f>
        <v>9</v>
      </c>
      <c r="G94" s="42">
        <v>32</v>
      </c>
      <c r="H94" s="41">
        <f t="shared" ref="H94" si="15">(F94)*(G94)</f>
        <v>288</v>
      </c>
      <c r="I94" s="48">
        <v>47.71</v>
      </c>
      <c r="J94" s="43">
        <f t="shared" ref="J94" si="16">H94*I94</f>
        <v>13740.48</v>
      </c>
      <c r="K94" s="28"/>
      <c r="L94" s="50"/>
      <c r="M94" s="50"/>
      <c r="N94" s="82"/>
      <c r="O94" s="82"/>
      <c r="P94" s="82"/>
      <c r="Q94" s="82"/>
    </row>
    <row r="95" spans="1:17" ht="28.4" customHeight="1" x14ac:dyDescent="0.25">
      <c r="A95" s="50"/>
      <c r="B95" s="77" t="s">
        <v>250</v>
      </c>
      <c r="C95" s="78"/>
      <c r="D95" s="19"/>
      <c r="E95" s="19"/>
      <c r="F95" s="19">
        <f>SUM(F94:F94)</f>
        <v>9</v>
      </c>
      <c r="G95" s="19"/>
      <c r="H95" s="19">
        <f>SUM(H94:H94)</f>
        <v>288</v>
      </c>
      <c r="I95" s="21"/>
      <c r="J95" s="19">
        <f>SUM(J94:J94)</f>
        <v>13740.48</v>
      </c>
      <c r="K95" s="28"/>
      <c r="L95" s="50"/>
      <c r="M95" s="50"/>
      <c r="N95" s="82"/>
      <c r="O95" s="82"/>
      <c r="P95" s="82"/>
      <c r="Q95" s="82"/>
    </row>
    <row r="96" spans="1:17" ht="9.65" customHeight="1" x14ac:dyDescent="0.25">
      <c r="A96" s="28"/>
      <c r="B96" s="28"/>
      <c r="C96" s="107"/>
      <c r="D96" s="28"/>
      <c r="E96" s="28"/>
      <c r="F96" s="28"/>
      <c r="G96" s="28"/>
      <c r="H96" s="28"/>
      <c r="I96" s="112"/>
      <c r="J96" s="112"/>
      <c r="K96" s="28"/>
      <c r="L96" s="20"/>
      <c r="M96" s="50"/>
      <c r="N96" s="82"/>
      <c r="O96" s="82"/>
      <c r="P96" s="19"/>
      <c r="Q96" s="82"/>
    </row>
    <row r="97" spans="1:17" ht="28.4" customHeight="1" x14ac:dyDescent="0.25">
      <c r="A97" s="113"/>
      <c r="B97" s="72" t="s">
        <v>251</v>
      </c>
      <c r="C97" s="114"/>
      <c r="D97" s="115"/>
      <c r="E97" s="115"/>
      <c r="F97" s="73">
        <f>F52+F79+F92+F95</f>
        <v>312</v>
      </c>
      <c r="G97" s="74"/>
      <c r="H97" s="73">
        <f>+H52+H79+H92+H95</f>
        <v>8004.6940000000004</v>
      </c>
      <c r="I97" s="74"/>
      <c r="J97" s="79">
        <f>+J52+J79+J92+J95</f>
        <v>396683.18073999998</v>
      </c>
      <c r="K97" s="28"/>
      <c r="L97" s="50"/>
      <c r="M97" s="76"/>
      <c r="N97" s="82"/>
      <c r="O97" s="82"/>
      <c r="P97" s="82"/>
      <c r="Q97" s="83"/>
    </row>
    <row r="98" spans="1:17" ht="7.4" customHeight="1" x14ac:dyDescent="0.25">
      <c r="A98" s="28"/>
      <c r="B98" s="28"/>
      <c r="C98" s="107"/>
      <c r="D98" s="28"/>
      <c r="E98" s="28"/>
      <c r="F98" s="28"/>
      <c r="G98" s="28"/>
      <c r="H98" s="28"/>
      <c r="I98" s="112"/>
      <c r="J98" s="112"/>
      <c r="K98" s="28"/>
      <c r="L98" s="50"/>
      <c r="M98" s="76"/>
      <c r="N98" s="82"/>
      <c r="O98" s="82"/>
      <c r="P98" s="82"/>
      <c r="Q98" s="83"/>
    </row>
    <row r="99" spans="1:17" ht="21.65" customHeight="1" x14ac:dyDescent="0.25">
      <c r="A99" s="147" t="s">
        <v>252</v>
      </c>
      <c r="B99" s="147"/>
      <c r="C99" s="147"/>
      <c r="D99" s="147"/>
      <c r="E99" s="147"/>
      <c r="F99" s="147"/>
      <c r="G99" s="147"/>
      <c r="H99" s="147"/>
      <c r="I99" s="147"/>
      <c r="J99" s="147"/>
      <c r="K99" s="28"/>
      <c r="L99" s="50"/>
      <c r="M99" s="76"/>
      <c r="N99" s="82"/>
      <c r="O99" s="82"/>
      <c r="P99" s="82"/>
      <c r="Q99" s="83"/>
    </row>
    <row r="100" spans="1:17" ht="10.4" customHeight="1" x14ac:dyDescent="0.25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50"/>
      <c r="M100" s="76"/>
      <c r="N100" s="82"/>
      <c r="O100" s="82"/>
      <c r="P100" s="82"/>
      <c r="Q100" s="83"/>
    </row>
    <row r="101" spans="1:17" ht="28.4" customHeight="1" x14ac:dyDescent="0.25">
      <c r="A101" s="29"/>
      <c r="B101" s="30" t="s">
        <v>253</v>
      </c>
      <c r="C101" s="30" t="s">
        <v>254</v>
      </c>
      <c r="D101" s="41">
        <v>9</v>
      </c>
      <c r="E101" s="41">
        <v>1</v>
      </c>
      <c r="F101" s="41">
        <f t="shared" ref="F101" si="17">(D101)*(E101)</f>
        <v>9</v>
      </c>
      <c r="G101" s="42">
        <v>0.17</v>
      </c>
      <c r="H101" s="41">
        <f t="shared" ref="H101" si="18">(F101)*(G101)</f>
        <v>1.53</v>
      </c>
      <c r="I101" s="48">
        <v>47.67</v>
      </c>
      <c r="J101" s="48">
        <f t="shared" ref="J101" si="19">H101*I101</f>
        <v>72.935100000000006</v>
      </c>
      <c r="K101" s="28"/>
      <c r="L101" s="28"/>
      <c r="M101" s="28"/>
      <c r="N101" s="28"/>
      <c r="O101" s="28"/>
      <c r="P101" s="28"/>
      <c r="Q101" s="28"/>
    </row>
    <row r="102" spans="1:17" ht="28.4" customHeight="1" x14ac:dyDescent="0.25">
      <c r="A102" s="46"/>
      <c r="B102" s="30" t="s">
        <v>245</v>
      </c>
      <c r="C102" s="30" t="s">
        <v>318</v>
      </c>
      <c r="D102" s="41">
        <v>9</v>
      </c>
      <c r="E102" s="41">
        <v>1</v>
      </c>
      <c r="F102" s="41">
        <f>(D102)*(E102)</f>
        <v>9</v>
      </c>
      <c r="G102" s="42">
        <v>0.17</v>
      </c>
      <c r="H102" s="41">
        <f>(F102)*(G102)</f>
        <v>1.53</v>
      </c>
      <c r="I102" s="48">
        <v>47.71</v>
      </c>
      <c r="J102" s="48">
        <f>H102*I102</f>
        <v>72.996300000000005</v>
      </c>
      <c r="K102" s="28"/>
      <c r="L102" s="28"/>
      <c r="M102" s="28"/>
      <c r="N102" s="28"/>
      <c r="O102" s="28"/>
      <c r="P102" s="28"/>
      <c r="Q102" s="28"/>
    </row>
    <row r="103" spans="1:17" ht="28.4" customHeight="1" x14ac:dyDescent="0.25">
      <c r="A103" s="29"/>
      <c r="B103" s="30" t="s">
        <v>246</v>
      </c>
      <c r="C103" s="30" t="s">
        <v>319</v>
      </c>
      <c r="D103" s="41">
        <v>9</v>
      </c>
      <c r="E103" s="41">
        <v>1</v>
      </c>
      <c r="F103" s="41">
        <f>(D103)*(E103)</f>
        <v>9</v>
      </c>
      <c r="G103" s="42">
        <v>0.25</v>
      </c>
      <c r="H103" s="41">
        <f>(F103)*(G103)</f>
        <v>2.25</v>
      </c>
      <c r="I103" s="48">
        <v>47.71</v>
      </c>
      <c r="J103" s="48">
        <f>H103*I103</f>
        <v>107.3475</v>
      </c>
      <c r="K103" s="28"/>
      <c r="L103" s="28"/>
      <c r="M103" s="28"/>
      <c r="N103" s="28"/>
      <c r="O103" s="28"/>
      <c r="P103" s="28"/>
      <c r="Q103" s="28"/>
    </row>
    <row r="104" spans="1:17" ht="28.4" customHeight="1" x14ac:dyDescent="0.25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</row>
    <row r="105" spans="1:17" ht="28.4" customHeight="1" x14ac:dyDescent="0.25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</row>
    <row r="106" spans="1:17" ht="28.4" customHeight="1" x14ac:dyDescent="0.25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</row>
    <row r="107" spans="1:17" ht="28.4" customHeight="1" x14ac:dyDescent="0.25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</row>
    <row r="108" spans="1:17" ht="28.4" customHeight="1" x14ac:dyDescent="0.25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</row>
    <row r="109" spans="1:17" ht="28.4" customHeight="1" x14ac:dyDescent="0.25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</row>
    <row r="110" spans="1:17" ht="28.4" customHeight="1" x14ac:dyDescent="0.25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</row>
    <row r="111" spans="1:17" ht="28.4" customHeight="1" x14ac:dyDescent="0.25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</row>
    <row r="112" spans="1:17" ht="28.4" customHeight="1" x14ac:dyDescent="0.25">
      <c r="A112" s="28"/>
      <c r="B112" s="28"/>
      <c r="C112" s="28"/>
      <c r="D112" s="28"/>
      <c r="E112" s="28"/>
      <c r="F112" s="28"/>
      <c r="G112" s="28"/>
      <c r="H112" s="28"/>
      <c r="I112" s="28"/>
      <c r="J112" s="28"/>
    </row>
    <row r="113" spans="1:10" ht="28.4" customHeight="1" x14ac:dyDescent="0.25">
      <c r="A113" s="28"/>
      <c r="B113" s="28"/>
      <c r="C113" s="28"/>
      <c r="D113" s="28"/>
      <c r="E113" s="28"/>
      <c r="F113" s="28"/>
      <c r="G113" s="28"/>
      <c r="H113" s="28"/>
      <c r="I113" s="28"/>
      <c r="J113" s="28"/>
    </row>
    <row r="114" spans="1:10" ht="28.4" customHeight="1" x14ac:dyDescent="0.25">
      <c r="A114" s="28"/>
      <c r="B114" s="28"/>
      <c r="C114" s="28"/>
      <c r="D114" s="28"/>
      <c r="E114" s="28"/>
      <c r="F114" s="28"/>
      <c r="G114" s="28"/>
      <c r="H114" s="28"/>
      <c r="I114" s="28"/>
      <c r="J114" s="28"/>
    </row>
    <row r="115" spans="1:10" ht="28.4" customHeight="1" x14ac:dyDescent="0.25">
      <c r="A115" s="28"/>
      <c r="B115" s="28"/>
      <c r="C115" s="28"/>
      <c r="D115" s="28"/>
      <c r="E115" s="28"/>
      <c r="F115" s="28"/>
      <c r="G115" s="28"/>
      <c r="H115" s="28"/>
      <c r="I115" s="28"/>
      <c r="J115" s="28"/>
    </row>
    <row r="116" spans="1:10" ht="28.4" customHeight="1" x14ac:dyDescent="0.25">
      <c r="A116" s="28"/>
      <c r="B116" s="28"/>
      <c r="C116" s="28"/>
      <c r="D116" s="28"/>
      <c r="E116" s="28"/>
      <c r="F116" s="28"/>
      <c r="G116" s="28"/>
      <c r="H116" s="28"/>
      <c r="I116" s="28"/>
      <c r="J116" s="28"/>
    </row>
    <row r="117" spans="1:10" ht="28.4" customHeight="1" x14ac:dyDescent="0.25">
      <c r="A117" s="28"/>
      <c r="B117" s="28"/>
      <c r="C117" s="28"/>
      <c r="D117" s="28"/>
      <c r="E117" s="28"/>
      <c r="F117" s="28"/>
      <c r="G117" s="28"/>
      <c r="H117" s="28"/>
      <c r="I117" s="28"/>
      <c r="J117" s="28"/>
    </row>
    <row r="118" spans="1:10" ht="28.4" customHeight="1" x14ac:dyDescent="0.25">
      <c r="A118" s="28"/>
      <c r="B118" s="28"/>
      <c r="C118" s="28"/>
      <c r="D118" s="28"/>
      <c r="E118" s="28"/>
      <c r="F118" s="28"/>
      <c r="G118" s="28"/>
      <c r="H118" s="28"/>
      <c r="I118" s="28"/>
      <c r="J118" s="28"/>
    </row>
    <row r="119" spans="1:10" ht="28.4" customHeight="1" x14ac:dyDescent="0.25">
      <c r="A119" s="28"/>
      <c r="B119" s="28"/>
      <c r="C119" s="28"/>
      <c r="D119" s="28"/>
      <c r="E119" s="28"/>
      <c r="F119" s="28"/>
      <c r="G119" s="28"/>
      <c r="H119" s="28"/>
      <c r="I119" s="28"/>
      <c r="J119" s="28"/>
    </row>
    <row r="120" spans="1:10" ht="28.4" customHeight="1" x14ac:dyDescent="0.25">
      <c r="A120" s="28"/>
      <c r="B120" s="28"/>
      <c r="C120" s="28"/>
      <c r="D120" s="28"/>
      <c r="E120" s="28"/>
      <c r="F120" s="28"/>
      <c r="G120" s="28"/>
      <c r="H120" s="28"/>
      <c r="I120" s="28"/>
      <c r="J120" s="28"/>
    </row>
    <row r="121" spans="1:10" ht="28.4" customHeight="1" x14ac:dyDescent="0.25">
      <c r="A121" s="28"/>
      <c r="B121" s="28"/>
      <c r="C121" s="28"/>
      <c r="D121" s="28"/>
      <c r="E121" s="28"/>
      <c r="F121" s="28"/>
      <c r="G121" s="28"/>
      <c r="H121" s="28"/>
      <c r="I121" s="28"/>
      <c r="J121" s="28"/>
    </row>
    <row r="122" spans="1:10" ht="28.4" customHeight="1" x14ac:dyDescent="0.25">
      <c r="A122" s="28"/>
      <c r="B122" s="28"/>
      <c r="C122" s="28"/>
      <c r="D122" s="28"/>
      <c r="E122" s="28"/>
      <c r="F122" s="28"/>
      <c r="G122" s="28"/>
      <c r="H122" s="28"/>
      <c r="I122" s="28"/>
      <c r="J122" s="28"/>
    </row>
    <row r="123" spans="1:10" ht="28.4" customHeight="1" x14ac:dyDescent="0.25">
      <c r="A123" s="28"/>
      <c r="B123" s="28"/>
      <c r="C123" s="28"/>
      <c r="D123" s="28"/>
      <c r="E123" s="28"/>
      <c r="F123" s="28"/>
      <c r="G123" s="28"/>
      <c r="H123" s="28"/>
      <c r="I123" s="28"/>
      <c r="J123" s="28"/>
    </row>
    <row r="124" spans="1:10" x14ac:dyDescent="0.25">
      <c r="A124" s="50"/>
      <c r="B124" s="50"/>
      <c r="C124" s="50"/>
      <c r="D124" s="50"/>
      <c r="E124" s="50"/>
      <c r="F124" s="50"/>
      <c r="G124" s="50"/>
      <c r="H124" s="50"/>
      <c r="I124" s="50"/>
      <c r="J124" s="50"/>
    </row>
    <row r="126" spans="1:10" ht="13" x14ac:dyDescent="0.25">
      <c r="A126" s="25"/>
      <c r="B126" s="25"/>
      <c r="C126" s="76"/>
      <c r="D126" s="50"/>
      <c r="E126" s="28"/>
      <c r="F126" s="28"/>
      <c r="G126" s="28"/>
      <c r="H126" s="28"/>
      <c r="I126" s="112"/>
      <c r="J126" s="112"/>
    </row>
    <row r="129" spans="1:10" x14ac:dyDescent="0.25">
      <c r="A129" s="75"/>
      <c r="B129" s="76"/>
      <c r="C129" s="76"/>
      <c r="D129" s="82"/>
      <c r="E129" s="82"/>
      <c r="F129" s="82"/>
      <c r="G129" s="83"/>
      <c r="H129" s="82"/>
      <c r="I129" s="116"/>
      <c r="J129" s="116"/>
    </row>
    <row r="130" spans="1:10" x14ac:dyDescent="0.25">
      <c r="A130" s="28"/>
      <c r="B130" s="28"/>
      <c r="C130" s="28"/>
      <c r="D130" s="28"/>
      <c r="E130" s="28"/>
      <c r="F130" s="28"/>
      <c r="G130" s="28"/>
      <c r="H130" s="28"/>
      <c r="I130" s="28"/>
      <c r="J130" s="28"/>
    </row>
    <row r="131" spans="1:10" x14ac:dyDescent="0.25">
      <c r="A131" s="28"/>
      <c r="B131" s="28"/>
      <c r="C131" s="28"/>
      <c r="D131" s="28"/>
      <c r="E131" s="28"/>
      <c r="F131" s="28"/>
      <c r="G131" s="28"/>
      <c r="H131" s="28"/>
      <c r="I131" s="28"/>
      <c r="J131" s="28"/>
    </row>
  </sheetData>
  <mergeCells count="6">
    <mergeCell ref="A1:J1"/>
    <mergeCell ref="A7:J7"/>
    <mergeCell ref="A80:J80"/>
    <mergeCell ref="A99:J99"/>
    <mergeCell ref="A93:J93"/>
    <mergeCell ref="A8:B8"/>
  </mergeCells>
  <printOptions headings="1" gridLines="1"/>
  <pageMargins left="0.75" right="0.75" top="0.66" bottom="0.66" header="0.5" footer="0.5"/>
  <pageSetup scale="52" fitToHeight="3" orientation="landscape" r:id="rId1"/>
  <headerFooter alignWithMargins="0">
    <oddHeader>&amp;LBioRefinery Assistance Program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07"/>
  <sheetViews>
    <sheetView zoomScale="118" zoomScaleNormal="118" zoomScaleSheetLayoutView="110" workbookViewId="0">
      <pane ySplit="5" topLeftCell="A6" activePane="bottomLeft" state="frozen"/>
      <selection pane="bottomLeft" activeCell="I84" sqref="I84"/>
    </sheetView>
  </sheetViews>
  <sheetFormatPr defaultColWidth="9.1796875" defaultRowHeight="12.5" x14ac:dyDescent="0.25"/>
  <cols>
    <col min="1" max="1" width="17.1796875" style="4" customWidth="1"/>
    <col min="2" max="2" width="42.1796875" style="4" bestFit="1" customWidth="1"/>
    <col min="3" max="3" width="15.453125" style="5" customWidth="1"/>
    <col min="4" max="4" width="12.6328125" style="4" customWidth="1"/>
    <col min="5" max="5" width="11.54296875" style="4" customWidth="1"/>
    <col min="6" max="6" width="14.453125" style="4" customWidth="1"/>
    <col min="7" max="7" width="12.54296875" style="4" customWidth="1"/>
    <col min="8" max="8" width="12.1796875" style="4" customWidth="1"/>
    <col min="9" max="9" width="10.81640625" style="3" customWidth="1"/>
    <col min="10" max="10" width="14.453125" style="3" customWidth="1"/>
    <col min="11" max="15" width="9.1796875" style="4"/>
    <col min="16" max="16" width="11.7265625" style="4" customWidth="1"/>
    <col min="17" max="16384" width="9.1796875" style="4"/>
  </cols>
  <sheetData>
    <row r="1" spans="1:19" x14ac:dyDescent="0.25">
      <c r="A1" s="91"/>
      <c r="B1" s="91"/>
      <c r="C1" s="92"/>
      <c r="D1" s="91"/>
      <c r="E1" s="91" t="s">
        <v>45</v>
      </c>
      <c r="F1" s="91" t="s">
        <v>46</v>
      </c>
      <c r="G1" s="91" t="s">
        <v>47</v>
      </c>
      <c r="H1" s="91" t="s">
        <v>48</v>
      </c>
      <c r="I1" s="91"/>
      <c r="J1" s="91" t="s">
        <v>49</v>
      </c>
      <c r="K1" s="28"/>
      <c r="L1" s="28"/>
      <c r="M1" s="28"/>
      <c r="N1" s="28"/>
      <c r="O1" s="28"/>
      <c r="P1" s="28"/>
      <c r="Q1" s="28"/>
      <c r="R1" s="28"/>
      <c r="S1" s="28"/>
    </row>
    <row r="2" spans="1:19" x14ac:dyDescent="0.25">
      <c r="A2" s="93" t="s">
        <v>50</v>
      </c>
      <c r="B2" s="93"/>
      <c r="C2" s="94" t="s">
        <v>51</v>
      </c>
      <c r="D2" s="93" t="s">
        <v>47</v>
      </c>
      <c r="E2" s="93" t="s">
        <v>52</v>
      </c>
      <c r="F2" s="93" t="s">
        <v>53</v>
      </c>
      <c r="G2" s="93" t="s">
        <v>54</v>
      </c>
      <c r="H2" s="93" t="s">
        <v>55</v>
      </c>
      <c r="I2" s="93" t="s">
        <v>56</v>
      </c>
      <c r="J2" s="93" t="s">
        <v>6</v>
      </c>
      <c r="K2" s="28"/>
      <c r="L2" s="28"/>
      <c r="M2" s="28"/>
      <c r="N2" s="28"/>
      <c r="O2" s="28"/>
      <c r="P2" s="28"/>
      <c r="Q2" s="28"/>
      <c r="R2" s="28"/>
      <c r="S2" s="28"/>
    </row>
    <row r="3" spans="1:19" x14ac:dyDescent="0.25">
      <c r="A3" s="93"/>
      <c r="B3" s="93" t="s">
        <v>57</v>
      </c>
      <c r="C3" s="94" t="s">
        <v>58</v>
      </c>
      <c r="D3" s="93" t="s">
        <v>59</v>
      </c>
      <c r="E3" s="93" t="s">
        <v>60</v>
      </c>
      <c r="F3" s="93" t="s">
        <v>61</v>
      </c>
      <c r="G3" s="93" t="s">
        <v>62</v>
      </c>
      <c r="H3" s="93" t="s">
        <v>63</v>
      </c>
      <c r="I3" s="93" t="s">
        <v>64</v>
      </c>
      <c r="J3" s="93" t="s">
        <v>65</v>
      </c>
      <c r="K3" s="28"/>
      <c r="L3" s="28"/>
      <c r="M3" s="28"/>
      <c r="N3" s="28"/>
      <c r="O3" s="28"/>
      <c r="P3" s="28"/>
      <c r="Q3" s="28"/>
      <c r="R3" s="28"/>
      <c r="S3" s="28"/>
    </row>
    <row r="4" spans="1:19" x14ac:dyDescent="0.25">
      <c r="A4" s="93"/>
      <c r="B4" s="93"/>
      <c r="C4" s="94"/>
      <c r="D4" s="93"/>
      <c r="E4" s="93"/>
      <c r="F4" s="93"/>
      <c r="G4" s="93"/>
      <c r="H4" s="93"/>
      <c r="I4" s="93"/>
      <c r="J4" s="93"/>
      <c r="K4" s="28"/>
      <c r="L4" s="28"/>
      <c r="M4" s="28"/>
      <c r="N4" s="28"/>
      <c r="O4" s="28"/>
      <c r="P4" s="28"/>
      <c r="Q4" s="28"/>
      <c r="R4" s="28"/>
      <c r="S4" s="28"/>
    </row>
    <row r="5" spans="1:19" ht="13" thickBot="1" x14ac:dyDescent="0.3">
      <c r="A5" s="95" t="s">
        <v>66</v>
      </c>
      <c r="B5" s="95" t="s">
        <v>67</v>
      </c>
      <c r="C5" s="96" t="s">
        <v>68</v>
      </c>
      <c r="D5" s="95" t="s">
        <v>69</v>
      </c>
      <c r="E5" s="95" t="s">
        <v>70</v>
      </c>
      <c r="F5" s="95" t="s">
        <v>71</v>
      </c>
      <c r="G5" s="95" t="s">
        <v>72</v>
      </c>
      <c r="H5" s="95" t="s">
        <v>73</v>
      </c>
      <c r="I5" s="95" t="s">
        <v>74</v>
      </c>
      <c r="J5" s="95" t="s">
        <v>75</v>
      </c>
      <c r="K5" s="28"/>
      <c r="L5" s="28"/>
      <c r="M5" s="28"/>
      <c r="N5" s="28"/>
      <c r="O5" s="28"/>
      <c r="P5" s="28"/>
      <c r="Q5" s="28"/>
      <c r="R5" s="28"/>
      <c r="S5" s="28"/>
    </row>
    <row r="6" spans="1:19" ht="19.5" customHeight="1" x14ac:dyDescent="0.25">
      <c r="A6" s="150" t="s">
        <v>255</v>
      </c>
      <c r="B6" s="151"/>
      <c r="C6" s="121"/>
      <c r="D6" s="120"/>
      <c r="E6" s="120"/>
      <c r="F6" s="120"/>
      <c r="G6" s="120"/>
      <c r="H6" s="120"/>
      <c r="I6" s="122"/>
      <c r="J6" s="123"/>
      <c r="K6" s="28"/>
      <c r="L6" s="28"/>
      <c r="M6" s="28"/>
      <c r="N6" s="28"/>
      <c r="O6" s="28"/>
      <c r="P6" s="28"/>
      <c r="Q6" s="28"/>
      <c r="R6" s="28"/>
      <c r="S6" s="28"/>
    </row>
    <row r="7" spans="1:19" ht="28.5" customHeight="1" x14ac:dyDescent="0.25">
      <c r="A7" s="62" t="s">
        <v>78</v>
      </c>
      <c r="B7" s="30" t="s">
        <v>79</v>
      </c>
      <c r="C7" s="119" t="s">
        <v>80</v>
      </c>
      <c r="D7" s="41">
        <v>9</v>
      </c>
      <c r="E7" s="41">
        <v>1</v>
      </c>
      <c r="F7" s="41">
        <f>(D7)*(E7)</f>
        <v>9</v>
      </c>
      <c r="G7" s="42">
        <v>2</v>
      </c>
      <c r="H7" s="41">
        <f>(F7)*(G7)</f>
        <v>18</v>
      </c>
      <c r="I7" s="48">
        <v>47.71</v>
      </c>
      <c r="J7" s="48">
        <f>H7*I7</f>
        <v>858.78</v>
      </c>
      <c r="K7" s="28"/>
      <c r="L7" s="28"/>
      <c r="M7" s="28"/>
      <c r="N7" s="28"/>
      <c r="O7" s="28"/>
      <c r="P7" s="28"/>
      <c r="Q7" s="28"/>
      <c r="R7" s="28"/>
      <c r="S7" s="28"/>
    </row>
    <row r="8" spans="1:19" x14ac:dyDescent="0.25">
      <c r="A8" s="29" t="s">
        <v>81</v>
      </c>
      <c r="B8" s="30" t="s">
        <v>82</v>
      </c>
      <c r="C8" s="30" t="s">
        <v>83</v>
      </c>
      <c r="D8" s="41">
        <v>3</v>
      </c>
      <c r="E8" s="41">
        <v>1</v>
      </c>
      <c r="F8" s="41">
        <f>(D8)*(E8)</f>
        <v>3</v>
      </c>
      <c r="G8" s="42">
        <v>12</v>
      </c>
      <c r="H8" s="41">
        <f>(F8)*(G8)</f>
        <v>36</v>
      </c>
      <c r="I8" s="48">
        <v>79.760000000000005</v>
      </c>
      <c r="J8" s="48">
        <f>H8*I8</f>
        <v>2871.36</v>
      </c>
      <c r="K8" s="28"/>
      <c r="L8" s="28"/>
      <c r="M8" s="28"/>
      <c r="N8" s="28"/>
      <c r="O8" s="28"/>
      <c r="P8" s="28" t="s">
        <v>256</v>
      </c>
      <c r="Q8" s="28" t="s">
        <v>257</v>
      </c>
      <c r="R8" s="28" t="s">
        <v>49</v>
      </c>
      <c r="S8" s="28"/>
    </row>
    <row r="9" spans="1:19" x14ac:dyDescent="0.25">
      <c r="A9" s="29" t="s">
        <v>84</v>
      </c>
      <c r="B9" s="30" t="s">
        <v>85</v>
      </c>
      <c r="C9" s="30" t="s">
        <v>83</v>
      </c>
      <c r="D9" s="41">
        <v>25</v>
      </c>
      <c r="E9" s="41">
        <v>1</v>
      </c>
      <c r="F9" s="41">
        <f>(D9)*(E9)</f>
        <v>25</v>
      </c>
      <c r="G9" s="42">
        <v>1</v>
      </c>
      <c r="H9" s="41">
        <f>(F9)*(G9)</f>
        <v>25</v>
      </c>
      <c r="I9" s="48">
        <v>47.71</v>
      </c>
      <c r="J9" s="48">
        <f>H9*I9</f>
        <v>1192.75</v>
      </c>
      <c r="K9" s="28"/>
      <c r="L9" s="50" t="s">
        <v>258</v>
      </c>
      <c r="M9" s="28"/>
      <c r="N9" s="28"/>
      <c r="O9" s="28"/>
      <c r="P9" s="117">
        <v>36.81</v>
      </c>
      <c r="Q9" s="117">
        <f>P9*0.295</f>
        <v>10.85895</v>
      </c>
      <c r="R9" s="117">
        <f>P9+Q9</f>
        <v>47.668950000000002</v>
      </c>
      <c r="S9" s="28"/>
    </row>
    <row r="10" spans="1:19" x14ac:dyDescent="0.25">
      <c r="A10" s="29" t="s">
        <v>86</v>
      </c>
      <c r="B10" s="30" t="s">
        <v>87</v>
      </c>
      <c r="C10" s="30" t="s">
        <v>83</v>
      </c>
      <c r="D10" s="41">
        <v>20</v>
      </c>
      <c r="E10" s="41" t="s">
        <v>88</v>
      </c>
      <c r="F10" s="41">
        <f t="shared" ref="F10:F15" si="0">+D10</f>
        <v>20</v>
      </c>
      <c r="G10" s="102">
        <v>0.5</v>
      </c>
      <c r="H10" s="41">
        <f t="shared" ref="H10:H49" si="1">(F10)*(G10)</f>
        <v>10</v>
      </c>
      <c r="I10" s="48">
        <v>47.71</v>
      </c>
      <c r="J10" s="48">
        <f t="shared" ref="J10:J22" si="2">H10*I10</f>
        <v>477.1</v>
      </c>
      <c r="K10" s="28"/>
      <c r="L10" s="50" t="s">
        <v>259</v>
      </c>
      <c r="M10" s="28"/>
      <c r="N10" s="28"/>
      <c r="O10" s="28"/>
      <c r="P10" s="117">
        <v>61.54</v>
      </c>
      <c r="Q10" s="117">
        <f t="shared" ref="Q10:Q11" si="3">P10*0.295</f>
        <v>18.154299999999999</v>
      </c>
      <c r="R10" s="117">
        <f t="shared" ref="R10:R11" si="4">P10+Q10</f>
        <v>79.694299999999998</v>
      </c>
      <c r="S10" s="28"/>
    </row>
    <row r="11" spans="1:19" x14ac:dyDescent="0.25">
      <c r="A11" s="29" t="s">
        <v>89</v>
      </c>
      <c r="B11" s="30" t="s">
        <v>90</v>
      </c>
      <c r="C11" s="30" t="s">
        <v>83</v>
      </c>
      <c r="D11" s="41">
        <v>6</v>
      </c>
      <c r="E11" s="41" t="s">
        <v>88</v>
      </c>
      <c r="F11" s="41">
        <f t="shared" si="0"/>
        <v>6</v>
      </c>
      <c r="G11" s="42">
        <v>2.5</v>
      </c>
      <c r="H11" s="41">
        <f t="shared" si="1"/>
        <v>15</v>
      </c>
      <c r="I11" s="48">
        <v>47.71</v>
      </c>
      <c r="J11" s="48">
        <f t="shared" si="2"/>
        <v>715.65</v>
      </c>
      <c r="K11" s="28"/>
      <c r="L11" s="50" t="s">
        <v>260</v>
      </c>
      <c r="M11" s="28"/>
      <c r="N11" s="28"/>
      <c r="O11" s="28"/>
      <c r="P11" s="117">
        <v>47.62</v>
      </c>
      <c r="Q11" s="117">
        <f t="shared" si="3"/>
        <v>14.047899999999998</v>
      </c>
      <c r="R11" s="117">
        <f t="shared" si="4"/>
        <v>61.667899999999996</v>
      </c>
      <c r="S11" s="28"/>
    </row>
    <row r="12" spans="1:19" x14ac:dyDescent="0.25">
      <c r="A12" s="29" t="s">
        <v>91</v>
      </c>
      <c r="B12" s="30" t="s">
        <v>92</v>
      </c>
      <c r="C12" s="30" t="s">
        <v>83</v>
      </c>
      <c r="D12" s="41">
        <v>3</v>
      </c>
      <c r="E12" s="41" t="s">
        <v>88</v>
      </c>
      <c r="F12" s="41">
        <f t="shared" si="0"/>
        <v>3</v>
      </c>
      <c r="G12" s="42">
        <v>2</v>
      </c>
      <c r="H12" s="41">
        <f t="shared" si="1"/>
        <v>6</v>
      </c>
      <c r="I12" s="48">
        <v>47.71</v>
      </c>
      <c r="J12" s="48">
        <f t="shared" si="2"/>
        <v>286.26</v>
      </c>
      <c r="K12" s="28"/>
      <c r="L12" s="81" t="s">
        <v>261</v>
      </c>
      <c r="M12" s="80" t="s">
        <v>262</v>
      </c>
      <c r="N12" s="28"/>
      <c r="O12" s="28"/>
      <c r="P12" s="28"/>
      <c r="Q12" s="28"/>
      <c r="R12" s="28"/>
      <c r="S12" s="28"/>
    </row>
    <row r="13" spans="1:19" x14ac:dyDescent="0.25">
      <c r="A13" s="29" t="s">
        <v>93</v>
      </c>
      <c r="B13" s="30" t="s">
        <v>94</v>
      </c>
      <c r="C13" s="30" t="s">
        <v>95</v>
      </c>
      <c r="D13" s="41">
        <v>12</v>
      </c>
      <c r="E13" s="41" t="s">
        <v>88</v>
      </c>
      <c r="F13" s="41">
        <f t="shared" si="0"/>
        <v>12</v>
      </c>
      <c r="G13" s="42">
        <v>0.5</v>
      </c>
      <c r="H13" s="41">
        <f t="shared" si="1"/>
        <v>6</v>
      </c>
      <c r="I13" s="48">
        <v>47.71</v>
      </c>
      <c r="J13" s="48">
        <f t="shared" si="2"/>
        <v>286.26</v>
      </c>
      <c r="K13" s="28"/>
      <c r="L13" s="81"/>
      <c r="M13" s="28"/>
      <c r="N13" s="28"/>
      <c r="O13" s="28"/>
      <c r="P13" s="28"/>
      <c r="Q13" s="28"/>
      <c r="R13" s="28"/>
      <c r="S13" s="28"/>
    </row>
    <row r="14" spans="1:19" x14ac:dyDescent="0.25">
      <c r="A14" s="29" t="s">
        <v>96</v>
      </c>
      <c r="B14" s="30" t="s">
        <v>97</v>
      </c>
      <c r="C14" s="30" t="s">
        <v>98</v>
      </c>
      <c r="D14" s="41">
        <v>2</v>
      </c>
      <c r="E14" s="41" t="s">
        <v>88</v>
      </c>
      <c r="F14" s="41">
        <f t="shared" si="0"/>
        <v>2</v>
      </c>
      <c r="G14" s="42">
        <v>1.5</v>
      </c>
      <c r="H14" s="41">
        <f t="shared" si="1"/>
        <v>3</v>
      </c>
      <c r="I14" s="48">
        <v>47.71</v>
      </c>
      <c r="J14" s="48">
        <f t="shared" si="2"/>
        <v>143.13</v>
      </c>
      <c r="K14" s="28"/>
      <c r="L14" s="81" t="s">
        <v>263</v>
      </c>
      <c r="M14" s="80" t="s">
        <v>264</v>
      </c>
      <c r="N14" s="28"/>
      <c r="O14" s="28"/>
      <c r="P14" s="28"/>
      <c r="Q14" s="28"/>
      <c r="R14" s="28"/>
      <c r="S14" s="28"/>
    </row>
    <row r="15" spans="1:19" x14ac:dyDescent="0.25">
      <c r="A15" s="29" t="s">
        <v>99</v>
      </c>
      <c r="B15" s="30" t="s">
        <v>100</v>
      </c>
      <c r="C15" s="30" t="s">
        <v>98</v>
      </c>
      <c r="D15" s="41">
        <f>D$14</f>
        <v>2</v>
      </c>
      <c r="E15" s="41" t="s">
        <v>88</v>
      </c>
      <c r="F15" s="41">
        <f t="shared" si="0"/>
        <v>2</v>
      </c>
      <c r="G15" s="42">
        <v>1.5</v>
      </c>
      <c r="H15" s="41">
        <f t="shared" si="1"/>
        <v>3</v>
      </c>
      <c r="I15" s="48">
        <v>47.71</v>
      </c>
      <c r="J15" s="48">
        <f t="shared" si="2"/>
        <v>143.13</v>
      </c>
      <c r="K15" s="28"/>
      <c r="L15" s="28"/>
      <c r="M15" s="28"/>
      <c r="N15" s="28"/>
      <c r="O15" s="28"/>
      <c r="P15" s="28"/>
      <c r="Q15" s="28"/>
      <c r="R15" s="28"/>
      <c r="S15" s="28"/>
    </row>
    <row r="16" spans="1:19" ht="13.5" customHeight="1" x14ac:dyDescent="0.25">
      <c r="A16" s="29" t="s">
        <v>101</v>
      </c>
      <c r="B16" s="30" t="s">
        <v>102</v>
      </c>
      <c r="C16" s="30" t="s">
        <v>98</v>
      </c>
      <c r="D16" s="41">
        <f>D$14</f>
        <v>2</v>
      </c>
      <c r="E16" s="41">
        <v>1</v>
      </c>
      <c r="F16" s="41">
        <f>(D16)*(E16)</f>
        <v>2</v>
      </c>
      <c r="G16" s="42">
        <v>1.5</v>
      </c>
      <c r="H16" s="41">
        <f t="shared" si="1"/>
        <v>3</v>
      </c>
      <c r="I16" s="48">
        <v>47.71</v>
      </c>
      <c r="J16" s="48">
        <f t="shared" si="2"/>
        <v>143.13</v>
      </c>
      <c r="K16" s="28"/>
      <c r="L16" s="28"/>
      <c r="M16" s="28"/>
      <c r="N16" s="28"/>
      <c r="O16" s="28"/>
      <c r="P16" s="28"/>
      <c r="Q16" s="28"/>
      <c r="R16" s="28"/>
      <c r="S16" s="28"/>
    </row>
    <row r="17" spans="1:10" ht="25" x14ac:dyDescent="0.25">
      <c r="A17" s="29" t="s">
        <v>103</v>
      </c>
      <c r="B17" s="30" t="s">
        <v>104</v>
      </c>
      <c r="C17" s="30" t="s">
        <v>83</v>
      </c>
      <c r="D17" s="41">
        <v>28</v>
      </c>
      <c r="E17" s="41">
        <v>1</v>
      </c>
      <c r="F17" s="41">
        <f t="shared" ref="F17:F49" si="5">(D17)*(E17)</f>
        <v>28</v>
      </c>
      <c r="G17" s="42">
        <v>20</v>
      </c>
      <c r="H17" s="41">
        <f t="shared" ref="H17:H22" si="6">(F17)*(G17)</f>
        <v>560</v>
      </c>
      <c r="I17" s="48">
        <v>47.71</v>
      </c>
      <c r="J17" s="48">
        <f t="shared" si="2"/>
        <v>26717.600000000002</v>
      </c>
    </row>
    <row r="18" spans="1:10" x14ac:dyDescent="0.25">
      <c r="A18" s="29" t="s">
        <v>105</v>
      </c>
      <c r="B18" s="30" t="s">
        <v>106</v>
      </c>
      <c r="C18" s="30" t="s">
        <v>83</v>
      </c>
      <c r="D18" s="41">
        <v>2</v>
      </c>
      <c r="E18" s="41">
        <v>12</v>
      </c>
      <c r="F18" s="41">
        <f t="shared" si="5"/>
        <v>24</v>
      </c>
      <c r="G18" s="42">
        <v>8</v>
      </c>
      <c r="H18" s="41">
        <f t="shared" si="6"/>
        <v>192</v>
      </c>
      <c r="I18" s="48">
        <v>47.71</v>
      </c>
      <c r="J18" s="48">
        <f t="shared" si="2"/>
        <v>9160.32</v>
      </c>
    </row>
    <row r="19" spans="1:10" ht="13.5" customHeight="1" x14ac:dyDescent="0.25">
      <c r="A19" s="29" t="s">
        <v>107</v>
      </c>
      <c r="B19" s="30" t="s">
        <v>108</v>
      </c>
      <c r="C19" s="30" t="s">
        <v>83</v>
      </c>
      <c r="D19" s="41">
        <v>2</v>
      </c>
      <c r="E19" s="41">
        <v>4</v>
      </c>
      <c r="F19" s="41">
        <f t="shared" si="5"/>
        <v>8</v>
      </c>
      <c r="G19" s="42">
        <v>4</v>
      </c>
      <c r="H19" s="41">
        <f t="shared" si="6"/>
        <v>32</v>
      </c>
      <c r="I19" s="48">
        <v>47.71</v>
      </c>
      <c r="J19" s="48">
        <f t="shared" si="2"/>
        <v>1526.72</v>
      </c>
    </row>
    <row r="20" spans="1:10" ht="27" customHeight="1" x14ac:dyDescent="0.25">
      <c r="A20" s="29" t="s">
        <v>109</v>
      </c>
      <c r="B20" s="30" t="s">
        <v>110</v>
      </c>
      <c r="C20" s="30" t="s">
        <v>83</v>
      </c>
      <c r="D20" s="41">
        <v>2</v>
      </c>
      <c r="E20" s="41">
        <v>1</v>
      </c>
      <c r="F20" s="41">
        <f t="shared" si="5"/>
        <v>2</v>
      </c>
      <c r="G20" s="42">
        <v>4</v>
      </c>
      <c r="H20" s="41">
        <f t="shared" si="6"/>
        <v>8</v>
      </c>
      <c r="I20" s="48">
        <v>47.71</v>
      </c>
      <c r="J20" s="48">
        <f t="shared" si="2"/>
        <v>381.68</v>
      </c>
    </row>
    <row r="21" spans="1:10" ht="13.5" customHeight="1" x14ac:dyDescent="0.25">
      <c r="A21" s="29" t="s">
        <v>111</v>
      </c>
      <c r="B21" s="30" t="s">
        <v>112</v>
      </c>
      <c r="C21" s="30" t="s">
        <v>83</v>
      </c>
      <c r="D21" s="41">
        <v>79</v>
      </c>
      <c r="E21" s="41">
        <v>1</v>
      </c>
      <c r="F21" s="41">
        <f t="shared" si="5"/>
        <v>79</v>
      </c>
      <c r="G21" s="42">
        <v>1</v>
      </c>
      <c r="H21" s="41">
        <f t="shared" si="6"/>
        <v>79</v>
      </c>
      <c r="I21" s="48">
        <v>47.71</v>
      </c>
      <c r="J21" s="43">
        <f t="shared" si="2"/>
        <v>3769.09</v>
      </c>
    </row>
    <row r="22" spans="1:10" ht="13.5" customHeight="1" x14ac:dyDescent="0.25">
      <c r="A22" s="29" t="s">
        <v>113</v>
      </c>
      <c r="B22" s="30" t="s">
        <v>114</v>
      </c>
      <c r="C22" s="30" t="s">
        <v>83</v>
      </c>
      <c r="D22" s="41">
        <v>3</v>
      </c>
      <c r="E22" s="41">
        <v>1</v>
      </c>
      <c r="F22" s="41">
        <f t="shared" si="5"/>
        <v>3</v>
      </c>
      <c r="G22" s="42">
        <v>1</v>
      </c>
      <c r="H22" s="41">
        <f t="shared" si="6"/>
        <v>3</v>
      </c>
      <c r="I22" s="48">
        <v>47.71</v>
      </c>
      <c r="J22" s="43">
        <f t="shared" si="2"/>
        <v>143.13</v>
      </c>
    </row>
    <row r="23" spans="1:10" ht="13.5" customHeight="1" x14ac:dyDescent="0.25">
      <c r="A23" s="29" t="s">
        <v>115</v>
      </c>
      <c r="B23" s="30" t="s">
        <v>116</v>
      </c>
      <c r="C23" s="30" t="s">
        <v>83</v>
      </c>
      <c r="D23" s="41">
        <v>3</v>
      </c>
      <c r="E23" s="41">
        <v>1</v>
      </c>
      <c r="F23" s="41">
        <f t="shared" si="5"/>
        <v>3</v>
      </c>
      <c r="G23" s="42">
        <v>2</v>
      </c>
      <c r="H23" s="41">
        <f>F23*G23</f>
        <v>6</v>
      </c>
      <c r="I23" s="48">
        <v>47.71</v>
      </c>
      <c r="J23" s="43">
        <f t="shared" ref="J23:J36" si="7">H23*I23</f>
        <v>286.26</v>
      </c>
    </row>
    <row r="24" spans="1:10" ht="25" x14ac:dyDescent="0.25">
      <c r="A24" s="29" t="s">
        <v>117</v>
      </c>
      <c r="B24" s="30" t="s">
        <v>265</v>
      </c>
      <c r="C24" s="30" t="s">
        <v>83</v>
      </c>
      <c r="D24" s="41">
        <v>27</v>
      </c>
      <c r="E24" s="41">
        <v>1</v>
      </c>
      <c r="F24" s="41">
        <f t="shared" si="5"/>
        <v>27</v>
      </c>
      <c r="G24" s="42">
        <v>185</v>
      </c>
      <c r="H24" s="41">
        <f t="shared" si="1"/>
        <v>4995</v>
      </c>
      <c r="I24" s="48">
        <v>47.71</v>
      </c>
      <c r="J24" s="43">
        <f t="shared" si="7"/>
        <v>238311.45</v>
      </c>
    </row>
    <row r="25" spans="1:10" ht="25" x14ac:dyDescent="0.25">
      <c r="A25" s="29" t="s">
        <v>119</v>
      </c>
      <c r="B25" s="30" t="s">
        <v>266</v>
      </c>
      <c r="C25" s="30" t="s">
        <v>83</v>
      </c>
      <c r="D25" s="41">
        <v>27</v>
      </c>
      <c r="E25" s="41">
        <v>1</v>
      </c>
      <c r="F25" s="41">
        <f t="shared" si="5"/>
        <v>27</v>
      </c>
      <c r="G25" s="42">
        <v>1</v>
      </c>
      <c r="H25" s="41">
        <f t="shared" si="1"/>
        <v>27</v>
      </c>
      <c r="I25" s="48">
        <v>47.71</v>
      </c>
      <c r="J25" s="43">
        <f t="shared" si="7"/>
        <v>1288.17</v>
      </c>
    </row>
    <row r="26" spans="1:10" x14ac:dyDescent="0.25">
      <c r="A26" s="29" t="s">
        <v>121</v>
      </c>
      <c r="B26" s="50" t="s">
        <v>267</v>
      </c>
      <c r="C26" s="30" t="s">
        <v>83</v>
      </c>
      <c r="D26" s="41">
        <v>27</v>
      </c>
      <c r="E26" s="41">
        <v>1</v>
      </c>
      <c r="F26" s="41">
        <f t="shared" si="5"/>
        <v>27</v>
      </c>
      <c r="G26" s="42">
        <v>0.5</v>
      </c>
      <c r="H26" s="41">
        <f>F26*G26</f>
        <v>13.5</v>
      </c>
      <c r="I26" s="48">
        <v>47.71</v>
      </c>
      <c r="J26" s="43">
        <f t="shared" si="7"/>
        <v>644.08500000000004</v>
      </c>
    </row>
    <row r="27" spans="1:10" x14ac:dyDescent="0.25">
      <c r="A27" s="29" t="s">
        <v>123</v>
      </c>
      <c r="B27" s="30" t="s">
        <v>268</v>
      </c>
      <c r="C27" s="30" t="s">
        <v>83</v>
      </c>
      <c r="D27" s="41">
        <v>9</v>
      </c>
      <c r="E27" s="41">
        <v>1</v>
      </c>
      <c r="F27" s="41">
        <f t="shared" si="5"/>
        <v>9</v>
      </c>
      <c r="G27" s="42">
        <v>16</v>
      </c>
      <c r="H27" s="41">
        <f t="shared" si="1"/>
        <v>144</v>
      </c>
      <c r="I27" s="48">
        <v>47.71</v>
      </c>
      <c r="J27" s="43">
        <f t="shared" si="7"/>
        <v>6870.24</v>
      </c>
    </row>
    <row r="28" spans="1:10" x14ac:dyDescent="0.25">
      <c r="A28" s="29" t="s">
        <v>125</v>
      </c>
      <c r="B28" s="30" t="s">
        <v>269</v>
      </c>
      <c r="C28" s="30" t="s">
        <v>83</v>
      </c>
      <c r="D28" s="41">
        <v>9</v>
      </c>
      <c r="E28" s="41">
        <v>1</v>
      </c>
      <c r="F28" s="41">
        <f t="shared" si="5"/>
        <v>9</v>
      </c>
      <c r="G28" s="42">
        <v>12</v>
      </c>
      <c r="H28" s="41">
        <f>(F28)*(G28)</f>
        <v>108</v>
      </c>
      <c r="I28" s="48">
        <v>47.71</v>
      </c>
      <c r="J28" s="43">
        <f t="shared" si="7"/>
        <v>5152.68</v>
      </c>
    </row>
    <row r="29" spans="1:10" ht="26.25" customHeight="1" x14ac:dyDescent="0.25">
      <c r="A29" s="46" t="s">
        <v>127</v>
      </c>
      <c r="B29" s="30" t="s">
        <v>270</v>
      </c>
      <c r="C29" s="30" t="s">
        <v>83</v>
      </c>
      <c r="D29" s="41">
        <v>23</v>
      </c>
      <c r="E29" s="41">
        <v>1</v>
      </c>
      <c r="F29" s="41">
        <f t="shared" si="5"/>
        <v>23</v>
      </c>
      <c r="G29" s="42">
        <v>248</v>
      </c>
      <c r="H29" s="41">
        <f t="shared" si="1"/>
        <v>5704</v>
      </c>
      <c r="I29" s="48">
        <v>47.71</v>
      </c>
      <c r="J29" s="43">
        <f t="shared" si="7"/>
        <v>272137.84000000003</v>
      </c>
    </row>
    <row r="30" spans="1:10" x14ac:dyDescent="0.25">
      <c r="A30" s="29" t="s">
        <v>129</v>
      </c>
      <c r="B30" s="30" t="s">
        <v>271</v>
      </c>
      <c r="C30" s="30" t="s">
        <v>83</v>
      </c>
      <c r="D30" s="41">
        <v>23</v>
      </c>
      <c r="E30" s="41">
        <v>1</v>
      </c>
      <c r="F30" s="41">
        <f t="shared" si="5"/>
        <v>23</v>
      </c>
      <c r="G30" s="42">
        <v>40</v>
      </c>
      <c r="H30" s="41">
        <f>(F30)*(G30)</f>
        <v>920</v>
      </c>
      <c r="I30" s="48">
        <v>47.71</v>
      </c>
      <c r="J30" s="48">
        <f>H30*I30</f>
        <v>43893.200000000004</v>
      </c>
    </row>
    <row r="31" spans="1:10" ht="26.25" customHeight="1" x14ac:dyDescent="0.25">
      <c r="A31" s="46" t="s">
        <v>131</v>
      </c>
      <c r="B31" s="30" t="s">
        <v>272</v>
      </c>
      <c r="C31" s="30" t="s">
        <v>83</v>
      </c>
      <c r="D31" s="41">
        <v>23</v>
      </c>
      <c r="E31" s="41">
        <v>1</v>
      </c>
      <c r="F31" s="41">
        <f t="shared" si="5"/>
        <v>23</v>
      </c>
      <c r="G31" s="42">
        <v>80</v>
      </c>
      <c r="H31" s="41">
        <f t="shared" si="1"/>
        <v>1840</v>
      </c>
      <c r="I31" s="48">
        <v>47.71</v>
      </c>
      <c r="J31" s="43">
        <f t="shared" si="7"/>
        <v>87786.400000000009</v>
      </c>
    </row>
    <row r="32" spans="1:10" ht="26.25" customHeight="1" x14ac:dyDescent="0.25">
      <c r="A32" s="29" t="s">
        <v>133</v>
      </c>
      <c r="B32" s="30" t="s">
        <v>273</v>
      </c>
      <c r="C32" s="30" t="s">
        <v>83</v>
      </c>
      <c r="D32" s="41">
        <v>23</v>
      </c>
      <c r="E32" s="41">
        <v>1</v>
      </c>
      <c r="F32" s="41">
        <f t="shared" si="5"/>
        <v>23</v>
      </c>
      <c r="G32" s="42">
        <v>111</v>
      </c>
      <c r="H32" s="41">
        <f t="shared" si="1"/>
        <v>2553</v>
      </c>
      <c r="I32" s="48">
        <v>61.72</v>
      </c>
      <c r="J32" s="43">
        <f t="shared" si="7"/>
        <v>157571.16</v>
      </c>
    </row>
    <row r="33" spans="1:10" ht="33" customHeight="1" x14ac:dyDescent="0.25">
      <c r="A33" s="29" t="s">
        <v>117</v>
      </c>
      <c r="B33" s="30" t="s">
        <v>274</v>
      </c>
      <c r="C33" s="30" t="s">
        <v>83</v>
      </c>
      <c r="D33" s="41">
        <v>1</v>
      </c>
      <c r="E33" s="41">
        <v>1</v>
      </c>
      <c r="F33" s="41">
        <f t="shared" si="5"/>
        <v>1</v>
      </c>
      <c r="G33" s="42">
        <v>189</v>
      </c>
      <c r="H33" s="41">
        <f t="shared" si="1"/>
        <v>189</v>
      </c>
      <c r="I33" s="48">
        <v>47.71</v>
      </c>
      <c r="J33" s="43">
        <f t="shared" si="7"/>
        <v>9017.19</v>
      </c>
    </row>
    <row r="34" spans="1:10" ht="15" customHeight="1" x14ac:dyDescent="0.25">
      <c r="A34" s="29" t="s">
        <v>119</v>
      </c>
      <c r="B34" s="30" t="s">
        <v>275</v>
      </c>
      <c r="C34" s="30" t="s">
        <v>83</v>
      </c>
      <c r="D34" s="41">
        <v>1</v>
      </c>
      <c r="E34" s="41">
        <v>1</v>
      </c>
      <c r="F34" s="41">
        <f t="shared" si="5"/>
        <v>1</v>
      </c>
      <c r="G34" s="42">
        <v>1</v>
      </c>
      <c r="H34" s="41">
        <f t="shared" si="1"/>
        <v>1</v>
      </c>
      <c r="I34" s="48">
        <v>47.71</v>
      </c>
      <c r="J34" s="43">
        <f t="shared" si="7"/>
        <v>47.71</v>
      </c>
    </row>
    <row r="35" spans="1:10" ht="15" customHeight="1" x14ac:dyDescent="0.25">
      <c r="A35" s="29" t="s">
        <v>121</v>
      </c>
      <c r="B35" s="50" t="s">
        <v>276</v>
      </c>
      <c r="C35" s="30" t="s">
        <v>83</v>
      </c>
      <c r="D35" s="41">
        <v>1</v>
      </c>
      <c r="E35" s="41">
        <v>1</v>
      </c>
      <c r="F35" s="41">
        <f t="shared" si="5"/>
        <v>1</v>
      </c>
      <c r="G35" s="42">
        <v>0.5</v>
      </c>
      <c r="H35" s="41">
        <f t="shared" si="1"/>
        <v>0.5</v>
      </c>
      <c r="I35" s="48">
        <v>47.71</v>
      </c>
      <c r="J35" s="43">
        <f t="shared" si="7"/>
        <v>23.855</v>
      </c>
    </row>
    <row r="36" spans="1:10" ht="15" customHeight="1" x14ac:dyDescent="0.25">
      <c r="A36" s="29" t="s">
        <v>123</v>
      </c>
      <c r="B36" s="30" t="s">
        <v>277</v>
      </c>
      <c r="C36" s="30" t="s">
        <v>83</v>
      </c>
      <c r="D36" s="41">
        <v>1</v>
      </c>
      <c r="E36" s="41">
        <v>1</v>
      </c>
      <c r="F36" s="41">
        <f t="shared" si="5"/>
        <v>1</v>
      </c>
      <c r="G36" s="42">
        <v>16</v>
      </c>
      <c r="H36" s="41">
        <f t="shared" si="1"/>
        <v>16</v>
      </c>
      <c r="I36" s="48">
        <v>47.71</v>
      </c>
      <c r="J36" s="43">
        <f t="shared" si="7"/>
        <v>763.36</v>
      </c>
    </row>
    <row r="37" spans="1:10" x14ac:dyDescent="0.25">
      <c r="A37" s="29" t="s">
        <v>125</v>
      </c>
      <c r="B37" s="30" t="s">
        <v>278</v>
      </c>
      <c r="C37" s="30" t="s">
        <v>83</v>
      </c>
      <c r="D37" s="41">
        <v>1</v>
      </c>
      <c r="E37" s="41">
        <v>1</v>
      </c>
      <c r="F37" s="41">
        <f t="shared" si="5"/>
        <v>1</v>
      </c>
      <c r="G37" s="42">
        <v>12</v>
      </c>
      <c r="H37" s="41">
        <f t="shared" si="1"/>
        <v>12</v>
      </c>
      <c r="I37" s="48">
        <v>47.71</v>
      </c>
      <c r="J37" s="43">
        <f t="shared" ref="J37:J43" si="8">H37*I37</f>
        <v>572.52</v>
      </c>
    </row>
    <row r="38" spans="1:10" ht="25" x14ac:dyDescent="0.25">
      <c r="A38" s="46" t="s">
        <v>127</v>
      </c>
      <c r="B38" s="30" t="s">
        <v>279</v>
      </c>
      <c r="C38" s="30" t="s">
        <v>83</v>
      </c>
      <c r="D38" s="41">
        <v>0</v>
      </c>
      <c r="E38" s="41">
        <v>1</v>
      </c>
      <c r="F38" s="41">
        <f t="shared" si="5"/>
        <v>0</v>
      </c>
      <c r="G38" s="42">
        <v>248</v>
      </c>
      <c r="H38" s="41">
        <f t="shared" si="1"/>
        <v>0</v>
      </c>
      <c r="I38" s="48">
        <v>47.71</v>
      </c>
      <c r="J38" s="43">
        <f t="shared" si="8"/>
        <v>0</v>
      </c>
    </row>
    <row r="39" spans="1:10" x14ac:dyDescent="0.25">
      <c r="A39" s="29" t="s">
        <v>129</v>
      </c>
      <c r="B39" s="30" t="s">
        <v>280</v>
      </c>
      <c r="C39" s="30" t="s">
        <v>83</v>
      </c>
      <c r="D39" s="41">
        <v>0</v>
      </c>
      <c r="E39" s="41">
        <v>1</v>
      </c>
      <c r="F39" s="41">
        <f t="shared" si="5"/>
        <v>0</v>
      </c>
      <c r="G39" s="42">
        <v>40</v>
      </c>
      <c r="H39" s="41">
        <f>(F39)*(G39)</f>
        <v>0</v>
      </c>
      <c r="I39" s="48">
        <v>47.71</v>
      </c>
      <c r="J39" s="48">
        <f>H39*I39</f>
        <v>0</v>
      </c>
    </row>
    <row r="40" spans="1:10" ht="25" x14ac:dyDescent="0.25">
      <c r="A40" s="46" t="s">
        <v>131</v>
      </c>
      <c r="B40" s="30" t="s">
        <v>281</v>
      </c>
      <c r="C40" s="30" t="s">
        <v>83</v>
      </c>
      <c r="D40" s="41">
        <v>0</v>
      </c>
      <c r="E40" s="41">
        <v>1</v>
      </c>
      <c r="F40" s="41">
        <f t="shared" si="5"/>
        <v>0</v>
      </c>
      <c r="G40" s="42">
        <v>80</v>
      </c>
      <c r="H40" s="41">
        <f t="shared" si="1"/>
        <v>0</v>
      </c>
      <c r="I40" s="48">
        <v>47.71</v>
      </c>
      <c r="J40" s="43">
        <f t="shared" si="8"/>
        <v>0</v>
      </c>
    </row>
    <row r="41" spans="1:10" ht="25" x14ac:dyDescent="0.25">
      <c r="A41" s="29" t="s">
        <v>133</v>
      </c>
      <c r="B41" s="30" t="s">
        <v>282</v>
      </c>
      <c r="C41" s="30" t="s">
        <v>83</v>
      </c>
      <c r="D41" s="41">
        <v>0</v>
      </c>
      <c r="E41" s="41">
        <v>1</v>
      </c>
      <c r="F41" s="41">
        <f t="shared" si="5"/>
        <v>0</v>
      </c>
      <c r="G41" s="42">
        <v>111</v>
      </c>
      <c r="H41" s="41">
        <f t="shared" si="1"/>
        <v>0</v>
      </c>
      <c r="I41" s="48">
        <v>61.72</v>
      </c>
      <c r="J41" s="43">
        <f t="shared" si="8"/>
        <v>0</v>
      </c>
    </row>
    <row r="42" spans="1:10" x14ac:dyDescent="0.25">
      <c r="A42" s="29" t="s">
        <v>144</v>
      </c>
      <c r="B42" s="30" t="s">
        <v>145</v>
      </c>
      <c r="C42" s="30" t="s">
        <v>83</v>
      </c>
      <c r="D42" s="41">
        <v>2</v>
      </c>
      <c r="E42" s="41">
        <v>1</v>
      </c>
      <c r="F42" s="41">
        <f t="shared" si="5"/>
        <v>2</v>
      </c>
      <c r="G42" s="42">
        <v>8</v>
      </c>
      <c r="H42" s="41">
        <f t="shared" si="1"/>
        <v>16</v>
      </c>
      <c r="I42" s="48">
        <v>47.71</v>
      </c>
      <c r="J42" s="43">
        <f t="shared" si="8"/>
        <v>763.36</v>
      </c>
    </row>
    <row r="43" spans="1:10" s="28" customFormat="1" ht="14.25" customHeight="1" x14ac:dyDescent="0.25">
      <c r="A43" s="29" t="s">
        <v>146</v>
      </c>
      <c r="B43" s="30" t="s">
        <v>147</v>
      </c>
      <c r="C43" s="30" t="s">
        <v>83</v>
      </c>
      <c r="D43" s="41">
        <v>6</v>
      </c>
      <c r="E43" s="41">
        <v>1</v>
      </c>
      <c r="F43" s="41">
        <f t="shared" si="5"/>
        <v>6</v>
      </c>
      <c r="G43" s="42">
        <v>60</v>
      </c>
      <c r="H43" s="41">
        <f t="shared" si="1"/>
        <v>360</v>
      </c>
      <c r="I43" s="48">
        <v>47.71</v>
      </c>
      <c r="J43" s="43">
        <f t="shared" si="8"/>
        <v>17175.599999999999</v>
      </c>
    </row>
    <row r="44" spans="1:10" x14ac:dyDescent="0.25">
      <c r="A44" s="29" t="s">
        <v>148</v>
      </c>
      <c r="B44" s="30" t="s">
        <v>149</v>
      </c>
      <c r="C44" s="30" t="s">
        <v>83</v>
      </c>
      <c r="D44" s="41">
        <v>3</v>
      </c>
      <c r="E44" s="41">
        <v>1</v>
      </c>
      <c r="F44" s="41">
        <f t="shared" si="5"/>
        <v>3</v>
      </c>
      <c r="G44" s="42">
        <v>1</v>
      </c>
      <c r="H44" s="41">
        <f>(F44)*(G44)</f>
        <v>3</v>
      </c>
      <c r="I44" s="48">
        <v>47.71</v>
      </c>
      <c r="J44" s="43">
        <f t="shared" ref="J44:J49" si="9">H44*I44</f>
        <v>143.13</v>
      </c>
    </row>
    <row r="45" spans="1:10" x14ac:dyDescent="0.25">
      <c r="A45" s="29" t="s">
        <v>150</v>
      </c>
      <c r="B45" s="30" t="s">
        <v>151</v>
      </c>
      <c r="C45" s="30" t="s">
        <v>83</v>
      </c>
      <c r="D45" s="41">
        <v>2</v>
      </c>
      <c r="E45" s="41">
        <v>1</v>
      </c>
      <c r="F45" s="41">
        <f t="shared" si="5"/>
        <v>2</v>
      </c>
      <c r="G45" s="42">
        <v>1</v>
      </c>
      <c r="H45" s="41">
        <f>(F45)*(G45)</f>
        <v>2</v>
      </c>
      <c r="I45" s="48">
        <v>47.71</v>
      </c>
      <c r="J45" s="43">
        <f t="shared" si="9"/>
        <v>95.42</v>
      </c>
    </row>
    <row r="46" spans="1:10" ht="25" x14ac:dyDescent="0.25">
      <c r="A46" s="46" t="s">
        <v>152</v>
      </c>
      <c r="B46" s="30" t="s">
        <v>153</v>
      </c>
      <c r="C46" s="30" t="s">
        <v>83</v>
      </c>
      <c r="D46" s="41">
        <v>6</v>
      </c>
      <c r="E46" s="41">
        <v>1</v>
      </c>
      <c r="F46" s="41">
        <f t="shared" si="5"/>
        <v>6</v>
      </c>
      <c r="G46" s="42">
        <v>4</v>
      </c>
      <c r="H46" s="41">
        <f>(F46)*(G46)</f>
        <v>24</v>
      </c>
      <c r="I46" s="48">
        <v>47.71</v>
      </c>
      <c r="J46" s="43">
        <f t="shared" si="9"/>
        <v>1145.04</v>
      </c>
    </row>
    <row r="47" spans="1:10" ht="29" x14ac:dyDescent="0.25">
      <c r="A47" s="46" t="s">
        <v>154</v>
      </c>
      <c r="B47" s="30" t="s">
        <v>155</v>
      </c>
      <c r="C47" s="52" t="s">
        <v>283</v>
      </c>
      <c r="D47" s="41">
        <v>2</v>
      </c>
      <c r="E47" s="41">
        <v>1</v>
      </c>
      <c r="F47" s="41">
        <f t="shared" si="5"/>
        <v>2</v>
      </c>
      <c r="G47" s="42">
        <v>0.25</v>
      </c>
      <c r="H47" s="41">
        <f>(F47)*(G47)</f>
        <v>0.5</v>
      </c>
      <c r="I47" s="48">
        <v>47.71</v>
      </c>
      <c r="J47" s="43">
        <f t="shared" si="9"/>
        <v>23.855</v>
      </c>
    </row>
    <row r="48" spans="1:10" ht="28.5" customHeight="1" x14ac:dyDescent="0.25">
      <c r="A48" s="29" t="s">
        <v>157</v>
      </c>
      <c r="B48" s="30" t="s">
        <v>158</v>
      </c>
      <c r="C48" s="30" t="s">
        <v>83</v>
      </c>
      <c r="D48" s="41">
        <v>2</v>
      </c>
      <c r="E48" s="41">
        <v>1</v>
      </c>
      <c r="F48" s="41">
        <f t="shared" si="5"/>
        <v>2</v>
      </c>
      <c r="G48" s="42">
        <v>8</v>
      </c>
      <c r="H48" s="41">
        <f t="shared" si="1"/>
        <v>16</v>
      </c>
      <c r="I48" s="48">
        <v>47.71</v>
      </c>
      <c r="J48" s="43">
        <f t="shared" si="9"/>
        <v>763.36</v>
      </c>
    </row>
    <row r="49" spans="1:10" ht="14.25" customHeight="1" x14ac:dyDescent="0.25">
      <c r="A49" s="29" t="s">
        <v>159</v>
      </c>
      <c r="B49" s="30" t="s">
        <v>160</v>
      </c>
      <c r="C49" s="30" t="s">
        <v>161</v>
      </c>
      <c r="D49" s="41">
        <v>2</v>
      </c>
      <c r="E49" s="41">
        <v>1</v>
      </c>
      <c r="F49" s="41">
        <f t="shared" si="5"/>
        <v>2</v>
      </c>
      <c r="G49" s="42">
        <v>4</v>
      </c>
      <c r="H49" s="41">
        <f t="shared" si="1"/>
        <v>8</v>
      </c>
      <c r="I49" s="48">
        <v>47.71</v>
      </c>
      <c r="J49" s="43">
        <f t="shared" si="9"/>
        <v>381.68</v>
      </c>
    </row>
    <row r="50" spans="1:10" ht="20.25" customHeight="1" x14ac:dyDescent="0.25">
      <c r="A50" s="29"/>
      <c r="B50" s="15" t="s">
        <v>310</v>
      </c>
      <c r="C50" s="2"/>
      <c r="D50" s="12"/>
      <c r="E50" s="12"/>
      <c r="F50" s="13">
        <f>SUM(F7:F49)</f>
        <v>452</v>
      </c>
      <c r="G50" s="14"/>
      <c r="H50" s="13">
        <f>SUM(H7:H49)</f>
        <v>17957.5</v>
      </c>
      <c r="I50" s="51"/>
      <c r="J50" s="137">
        <f>SUM(J7:J49)</f>
        <v>893673.65500000003</v>
      </c>
    </row>
    <row r="51" spans="1:10" ht="15" customHeight="1" x14ac:dyDescent="0.25">
      <c r="A51" s="152" t="s">
        <v>284</v>
      </c>
      <c r="B51" s="153"/>
      <c r="C51" s="124"/>
      <c r="D51" s="125"/>
      <c r="E51" s="125"/>
      <c r="F51" s="125"/>
      <c r="G51" s="126"/>
      <c r="H51" s="125"/>
      <c r="I51" s="127"/>
      <c r="J51" s="134"/>
    </row>
    <row r="52" spans="1:10" ht="15" customHeight="1" x14ac:dyDescent="0.25">
      <c r="A52" s="10"/>
      <c r="B52" s="2" t="s">
        <v>285</v>
      </c>
      <c r="C52" s="30"/>
      <c r="D52" s="41"/>
      <c r="E52" s="41"/>
      <c r="F52" s="41"/>
      <c r="G52" s="42"/>
      <c r="H52" s="41"/>
      <c r="I52" s="48"/>
      <c r="J52" s="43"/>
    </row>
    <row r="53" spans="1:10" ht="28.5" customHeight="1" x14ac:dyDescent="0.25">
      <c r="A53" s="46" t="s">
        <v>211</v>
      </c>
      <c r="B53" s="30" t="s">
        <v>212</v>
      </c>
      <c r="C53" s="119" t="s">
        <v>286</v>
      </c>
      <c r="D53" s="41">
        <v>28</v>
      </c>
      <c r="E53" s="41">
        <v>1</v>
      </c>
      <c r="F53" s="41">
        <f t="shared" ref="F53:F56" si="10">(D53)*(E53)</f>
        <v>28</v>
      </c>
      <c r="G53" s="42">
        <v>4</v>
      </c>
      <c r="H53" s="41">
        <f t="shared" ref="H53:H56" si="11">(F53)*(G53)</f>
        <v>112</v>
      </c>
      <c r="I53" s="48">
        <v>47.71</v>
      </c>
      <c r="J53" s="48">
        <f t="shared" ref="J53:J56" si="12">H53*I53</f>
        <v>5343.52</v>
      </c>
    </row>
    <row r="54" spans="1:10" ht="25" x14ac:dyDescent="0.25">
      <c r="A54" s="29" t="s">
        <v>247</v>
      </c>
      <c r="B54" s="30" t="s">
        <v>287</v>
      </c>
      <c r="C54" s="30" t="s">
        <v>288</v>
      </c>
      <c r="D54" s="41">
        <v>28</v>
      </c>
      <c r="E54" s="41">
        <v>1</v>
      </c>
      <c r="F54" s="41">
        <f>(D54)*(E54)</f>
        <v>28</v>
      </c>
      <c r="G54" s="42">
        <v>6</v>
      </c>
      <c r="H54" s="41">
        <f t="shared" si="11"/>
        <v>168</v>
      </c>
      <c r="I54" s="48">
        <v>47.71</v>
      </c>
      <c r="J54" s="43">
        <f t="shared" si="12"/>
        <v>8015.28</v>
      </c>
    </row>
    <row r="55" spans="1:10" ht="26.25" customHeight="1" x14ac:dyDescent="0.25">
      <c r="A55" s="29"/>
      <c r="B55" s="30" t="s">
        <v>245</v>
      </c>
      <c r="C55" s="30" t="s">
        <v>289</v>
      </c>
      <c r="D55" s="41">
        <v>28</v>
      </c>
      <c r="E55" s="41">
        <v>1</v>
      </c>
      <c r="F55" s="41">
        <f>(D55)*(E55)</f>
        <v>28</v>
      </c>
      <c r="G55" s="42">
        <v>0.17</v>
      </c>
      <c r="H55" s="41">
        <f t="shared" si="11"/>
        <v>4.7600000000000007</v>
      </c>
      <c r="I55" s="48">
        <v>47.71</v>
      </c>
      <c r="J55" s="48">
        <f t="shared" si="12"/>
        <v>227.09960000000004</v>
      </c>
    </row>
    <row r="56" spans="1:10" ht="26.25" customHeight="1" x14ac:dyDescent="0.25">
      <c r="A56" s="29"/>
      <c r="B56" s="30" t="s">
        <v>246</v>
      </c>
      <c r="C56" s="30" t="s">
        <v>290</v>
      </c>
      <c r="D56" s="41">
        <v>28</v>
      </c>
      <c r="E56" s="41">
        <v>1</v>
      </c>
      <c r="F56" s="41">
        <f t="shared" si="10"/>
        <v>28</v>
      </c>
      <c r="G56" s="42">
        <v>0.25</v>
      </c>
      <c r="H56" s="41">
        <f t="shared" si="11"/>
        <v>7</v>
      </c>
      <c r="I56" s="48">
        <v>47.71</v>
      </c>
      <c r="J56" s="48">
        <f t="shared" si="12"/>
        <v>333.97</v>
      </c>
    </row>
    <row r="57" spans="1:10" ht="13.5" customHeight="1" x14ac:dyDescent="0.25">
      <c r="A57" s="10"/>
      <c r="B57" s="2" t="s">
        <v>291</v>
      </c>
      <c r="C57" s="30"/>
      <c r="D57" s="41"/>
      <c r="E57" s="41"/>
      <c r="F57" s="41"/>
      <c r="G57" s="42"/>
      <c r="H57" s="41"/>
      <c r="I57" s="48"/>
      <c r="J57" s="43"/>
    </row>
    <row r="58" spans="1:10" ht="27.75" customHeight="1" x14ac:dyDescent="0.25">
      <c r="A58" s="29" t="s">
        <v>214</v>
      </c>
      <c r="B58" s="30" t="s">
        <v>215</v>
      </c>
      <c r="C58" s="119" t="s">
        <v>292</v>
      </c>
      <c r="D58" s="41">
        <v>6</v>
      </c>
      <c r="E58" s="41">
        <v>1</v>
      </c>
      <c r="F58" s="41">
        <f>(D58)*(E58)</f>
        <v>6</v>
      </c>
      <c r="G58" s="42">
        <v>1.5</v>
      </c>
      <c r="H58" s="41">
        <f>(F58)*(G58)</f>
        <v>9</v>
      </c>
      <c r="I58" s="48">
        <v>47.71</v>
      </c>
      <c r="J58" s="48">
        <f>H58*I58</f>
        <v>429.39</v>
      </c>
    </row>
    <row r="59" spans="1:10" ht="15.75" customHeight="1" x14ac:dyDescent="0.25">
      <c r="A59" s="10"/>
      <c r="B59" s="2" t="s">
        <v>293</v>
      </c>
      <c r="C59" s="30"/>
      <c r="D59" s="41"/>
      <c r="E59" s="41"/>
      <c r="F59" s="41"/>
      <c r="G59" s="42"/>
      <c r="H59" s="41"/>
      <c r="I59" s="48"/>
      <c r="J59" s="43"/>
    </row>
    <row r="60" spans="1:10" ht="25" x14ac:dyDescent="0.25">
      <c r="A60" s="29" t="s">
        <v>217</v>
      </c>
      <c r="B60" s="30" t="s">
        <v>218</v>
      </c>
      <c r="C60" s="119" t="s">
        <v>294</v>
      </c>
      <c r="D60" s="41">
        <v>2</v>
      </c>
      <c r="E60" s="41">
        <v>1</v>
      </c>
      <c r="F60" s="41">
        <f>(D60)*(E60)</f>
        <v>2</v>
      </c>
      <c r="G60" s="42">
        <v>2</v>
      </c>
      <c r="H60" s="41">
        <f>(F60)*(G60)</f>
        <v>4</v>
      </c>
      <c r="I60" s="48">
        <v>47.71</v>
      </c>
      <c r="J60" s="48">
        <f>H60*I60</f>
        <v>190.84</v>
      </c>
    </row>
    <row r="61" spans="1:10" ht="25" x14ac:dyDescent="0.25">
      <c r="A61" s="29" t="s">
        <v>226</v>
      </c>
      <c r="B61" s="30" t="s">
        <v>227</v>
      </c>
      <c r="C61" s="119" t="s">
        <v>295</v>
      </c>
      <c r="D61" s="41">
        <v>2</v>
      </c>
      <c r="E61" s="41">
        <v>1</v>
      </c>
      <c r="F61" s="41">
        <f t="shared" ref="F61:F63" si="13">(D61)*(E61)</f>
        <v>2</v>
      </c>
      <c r="G61" s="42">
        <v>0.5</v>
      </c>
      <c r="H61" s="41">
        <f>(F61)*(G61)</f>
        <v>1</v>
      </c>
      <c r="I61" s="48">
        <v>47.71</v>
      </c>
      <c r="J61" s="48">
        <f>H61*I61</f>
        <v>47.71</v>
      </c>
    </row>
    <row r="62" spans="1:10" ht="27.75" customHeight="1" x14ac:dyDescent="0.25">
      <c r="A62" s="29" t="s">
        <v>229</v>
      </c>
      <c r="B62" s="30" t="s">
        <v>230</v>
      </c>
      <c r="C62" s="119" t="s">
        <v>296</v>
      </c>
      <c r="D62" s="41">
        <v>2</v>
      </c>
      <c r="E62" s="41">
        <v>1</v>
      </c>
      <c r="F62" s="41">
        <f t="shared" si="13"/>
        <v>2</v>
      </c>
      <c r="G62" s="42">
        <v>1</v>
      </c>
      <c r="H62" s="41">
        <f>(F62)*(G62)</f>
        <v>2</v>
      </c>
      <c r="I62" s="48">
        <v>47.71</v>
      </c>
      <c r="J62" s="48">
        <f>H62*I62</f>
        <v>95.42</v>
      </c>
    </row>
    <row r="63" spans="1:10" ht="25" x14ac:dyDescent="0.25">
      <c r="A63" s="29" t="s">
        <v>220</v>
      </c>
      <c r="B63" s="30" t="s">
        <v>221</v>
      </c>
      <c r="C63" s="119" t="s">
        <v>297</v>
      </c>
      <c r="D63" s="41">
        <v>2</v>
      </c>
      <c r="E63" s="41">
        <v>1</v>
      </c>
      <c r="F63" s="41">
        <f t="shared" si="13"/>
        <v>2</v>
      </c>
      <c r="G63" s="42">
        <v>0.5</v>
      </c>
      <c r="H63" s="41">
        <f>(F63)*(G63)</f>
        <v>1</v>
      </c>
      <c r="I63" s="48">
        <v>47.71</v>
      </c>
      <c r="J63" s="48">
        <f>H63*I63</f>
        <v>47.71</v>
      </c>
    </row>
    <row r="64" spans="1:10" ht="25" x14ac:dyDescent="0.25">
      <c r="A64" s="29" t="s">
        <v>223</v>
      </c>
      <c r="B64" s="30" t="s">
        <v>224</v>
      </c>
      <c r="C64" s="119" t="s">
        <v>298</v>
      </c>
      <c r="D64" s="41">
        <v>2</v>
      </c>
      <c r="E64" s="41">
        <v>1</v>
      </c>
      <c r="F64" s="41">
        <f>(D64)*(E64)</f>
        <v>2</v>
      </c>
      <c r="G64" s="42">
        <v>0.16700000000000001</v>
      </c>
      <c r="H64" s="41">
        <f>(F64)*(G64)</f>
        <v>0.33400000000000002</v>
      </c>
      <c r="I64" s="48">
        <v>47.71</v>
      </c>
      <c r="J64" s="48">
        <f>H64*I64</f>
        <v>15.935140000000001</v>
      </c>
    </row>
    <row r="65" spans="1:11" ht="13" x14ac:dyDescent="0.25">
      <c r="A65" s="40"/>
      <c r="B65" s="15" t="s">
        <v>311</v>
      </c>
      <c r="C65" s="2"/>
      <c r="D65" s="12"/>
      <c r="E65" s="12"/>
      <c r="F65" s="12">
        <f>SUM(F52:F64)</f>
        <v>128</v>
      </c>
      <c r="G65" s="12"/>
      <c r="H65" s="12">
        <f>SUM(H52:H64)</f>
        <v>309.09399999999999</v>
      </c>
      <c r="I65" s="11"/>
      <c r="J65" s="128">
        <f>SUM(J52:J64)</f>
        <v>14746.874739999996</v>
      </c>
      <c r="K65" s="28"/>
    </row>
    <row r="66" spans="1:11" ht="25.5" customHeight="1" x14ac:dyDescent="0.25">
      <c r="A66" s="129"/>
      <c r="B66" s="26" t="s">
        <v>312</v>
      </c>
      <c r="C66" s="130"/>
      <c r="D66" s="129"/>
      <c r="E66" s="129"/>
      <c r="F66" s="12">
        <f>+F50+F65</f>
        <v>580</v>
      </c>
      <c r="G66" s="26"/>
      <c r="H66" s="12">
        <f>+H50+H65</f>
        <v>18266.594000000001</v>
      </c>
      <c r="I66" s="11"/>
      <c r="J66" s="141">
        <f>+J50+J65</f>
        <v>908420.52974000003</v>
      </c>
      <c r="K66" s="28"/>
    </row>
    <row r="67" spans="1:11" ht="14.5" customHeight="1" x14ac:dyDescent="0.25">
      <c r="A67" s="154" t="s">
        <v>299</v>
      </c>
      <c r="B67" s="155"/>
      <c r="C67" s="133"/>
      <c r="D67" s="132"/>
      <c r="E67" s="132"/>
      <c r="F67" s="132"/>
      <c r="G67" s="132"/>
      <c r="H67" s="132"/>
      <c r="I67" s="134"/>
      <c r="J67" s="134"/>
      <c r="K67" s="28"/>
    </row>
    <row r="68" spans="1:11" ht="13.5" customHeight="1" x14ac:dyDescent="0.25">
      <c r="A68" s="44" t="s">
        <v>164</v>
      </c>
      <c r="B68" s="30" t="s">
        <v>82</v>
      </c>
      <c r="C68" s="40" t="s">
        <v>83</v>
      </c>
      <c r="D68" s="41">
        <v>3</v>
      </c>
      <c r="E68" s="41">
        <v>1</v>
      </c>
      <c r="F68" s="41">
        <f>D68*E68</f>
        <v>3</v>
      </c>
      <c r="G68" s="41">
        <v>10</v>
      </c>
      <c r="H68" s="41">
        <f>F68*G68</f>
        <v>30</v>
      </c>
      <c r="I68" s="48">
        <v>79.760000000000005</v>
      </c>
      <c r="J68" s="48">
        <f t="shared" ref="J68:J75" si="14">H68*I68</f>
        <v>2392.8000000000002</v>
      </c>
      <c r="K68" s="135"/>
    </row>
    <row r="69" spans="1:11" ht="14.25" customHeight="1" x14ac:dyDescent="0.25">
      <c r="A69" s="44" t="s">
        <v>165</v>
      </c>
      <c r="B69" s="30" t="s">
        <v>31</v>
      </c>
      <c r="C69" s="40" t="s">
        <v>161</v>
      </c>
      <c r="D69" s="41">
        <v>3</v>
      </c>
      <c r="E69" s="41">
        <v>1</v>
      </c>
      <c r="F69" s="41">
        <f t="shared" ref="F69:F92" si="15">D69*E69</f>
        <v>3</v>
      </c>
      <c r="G69" s="41">
        <v>8</v>
      </c>
      <c r="H69" s="41">
        <f>F69*G69</f>
        <v>24</v>
      </c>
      <c r="I69" s="48">
        <v>47.71</v>
      </c>
      <c r="J69" s="48">
        <f t="shared" si="14"/>
        <v>1145.04</v>
      </c>
      <c r="K69" s="135"/>
    </row>
    <row r="70" spans="1:11" ht="14.25" customHeight="1" x14ac:dyDescent="0.25">
      <c r="A70" s="44" t="s">
        <v>166</v>
      </c>
      <c r="B70" s="30" t="s">
        <v>167</v>
      </c>
      <c r="C70" s="40" t="s">
        <v>83</v>
      </c>
      <c r="D70" s="41">
        <v>2</v>
      </c>
      <c r="E70" s="41">
        <v>1</v>
      </c>
      <c r="F70" s="41">
        <f t="shared" si="15"/>
        <v>2</v>
      </c>
      <c r="G70" s="41">
        <v>1</v>
      </c>
      <c r="H70" s="41">
        <f>F70*G70</f>
        <v>2</v>
      </c>
      <c r="I70" s="48">
        <v>47.71</v>
      </c>
      <c r="J70" s="48">
        <f t="shared" si="14"/>
        <v>95.42</v>
      </c>
      <c r="K70" s="135"/>
    </row>
    <row r="71" spans="1:11" ht="12.75" customHeight="1" x14ac:dyDescent="0.25">
      <c r="A71" s="44" t="s">
        <v>168</v>
      </c>
      <c r="B71" s="30" t="s">
        <v>169</v>
      </c>
      <c r="C71" s="40" t="s">
        <v>83</v>
      </c>
      <c r="D71" s="41">
        <v>2</v>
      </c>
      <c r="E71" s="41">
        <v>1</v>
      </c>
      <c r="F71" s="41">
        <f t="shared" si="15"/>
        <v>2</v>
      </c>
      <c r="G71" s="41">
        <v>1</v>
      </c>
      <c r="H71" s="41">
        <f>F71*G71</f>
        <v>2</v>
      </c>
      <c r="I71" s="48">
        <v>47.71</v>
      </c>
      <c r="J71" s="48">
        <f t="shared" si="14"/>
        <v>95.42</v>
      </c>
      <c r="K71" s="135"/>
    </row>
    <row r="72" spans="1:11" x14ac:dyDescent="0.25">
      <c r="A72" s="44" t="s">
        <v>170</v>
      </c>
      <c r="B72" s="30" t="s">
        <v>171</v>
      </c>
      <c r="C72" s="40" t="s">
        <v>83</v>
      </c>
      <c r="D72" s="41">
        <v>2</v>
      </c>
      <c r="E72" s="41">
        <v>1</v>
      </c>
      <c r="F72" s="41">
        <f t="shared" si="15"/>
        <v>2</v>
      </c>
      <c r="G72" s="41">
        <v>4</v>
      </c>
      <c r="H72" s="41">
        <f t="shared" ref="H72:H91" si="16">F72*G72</f>
        <v>8</v>
      </c>
      <c r="I72" s="48">
        <v>47.71</v>
      </c>
      <c r="J72" s="48">
        <f t="shared" si="14"/>
        <v>381.68</v>
      </c>
      <c r="K72" s="135"/>
    </row>
    <row r="73" spans="1:11" x14ac:dyDescent="0.25">
      <c r="A73" s="44" t="s">
        <v>172</v>
      </c>
      <c r="B73" s="30" t="s">
        <v>173</v>
      </c>
      <c r="C73" s="40" t="s">
        <v>83</v>
      </c>
      <c r="D73" s="41">
        <v>2</v>
      </c>
      <c r="E73" s="41">
        <v>4</v>
      </c>
      <c r="F73" s="41">
        <f t="shared" si="15"/>
        <v>8</v>
      </c>
      <c r="G73" s="41">
        <v>3</v>
      </c>
      <c r="H73" s="41">
        <f t="shared" si="16"/>
        <v>24</v>
      </c>
      <c r="I73" s="48">
        <v>47.71</v>
      </c>
      <c r="J73" s="48">
        <f t="shared" si="14"/>
        <v>1145.04</v>
      </c>
      <c r="K73" s="135"/>
    </row>
    <row r="74" spans="1:11" ht="13.5" customHeight="1" x14ac:dyDescent="0.25">
      <c r="A74" s="44" t="s">
        <v>174</v>
      </c>
      <c r="B74" s="30" t="s">
        <v>175</v>
      </c>
      <c r="C74" s="40" t="s">
        <v>161</v>
      </c>
      <c r="D74" s="41">
        <v>1</v>
      </c>
      <c r="E74" s="41">
        <v>1</v>
      </c>
      <c r="F74" s="41">
        <f t="shared" si="15"/>
        <v>1</v>
      </c>
      <c r="G74" s="41">
        <v>8</v>
      </c>
      <c r="H74" s="41">
        <f t="shared" si="16"/>
        <v>8</v>
      </c>
      <c r="I74" s="48">
        <v>47.71</v>
      </c>
      <c r="J74" s="48">
        <f t="shared" si="14"/>
        <v>381.68</v>
      </c>
      <c r="K74" s="135"/>
    </row>
    <row r="75" spans="1:11" x14ac:dyDescent="0.25">
      <c r="A75" s="44" t="s">
        <v>176</v>
      </c>
      <c r="B75" s="40" t="s">
        <v>177</v>
      </c>
      <c r="C75" s="40" t="s">
        <v>83</v>
      </c>
      <c r="D75" s="41">
        <v>1</v>
      </c>
      <c r="E75" s="41">
        <v>1</v>
      </c>
      <c r="F75" s="41">
        <f t="shared" si="15"/>
        <v>1</v>
      </c>
      <c r="G75" s="41">
        <v>1</v>
      </c>
      <c r="H75" s="41">
        <f t="shared" si="16"/>
        <v>1</v>
      </c>
      <c r="I75" s="48">
        <v>47.71</v>
      </c>
      <c r="J75" s="43">
        <f t="shared" si="14"/>
        <v>47.71</v>
      </c>
      <c r="K75" s="135"/>
    </row>
    <row r="76" spans="1:11" x14ac:dyDescent="0.25">
      <c r="A76" s="44" t="s">
        <v>178</v>
      </c>
      <c r="B76" s="30" t="s">
        <v>94</v>
      </c>
      <c r="C76" s="40" t="s">
        <v>83</v>
      </c>
      <c r="D76" s="41">
        <v>4</v>
      </c>
      <c r="E76" s="41">
        <v>1</v>
      </c>
      <c r="F76" s="41">
        <f t="shared" si="15"/>
        <v>4</v>
      </c>
      <c r="G76" s="41">
        <v>1</v>
      </c>
      <c r="H76" s="41">
        <f t="shared" si="16"/>
        <v>4</v>
      </c>
      <c r="I76" s="48">
        <v>47.71</v>
      </c>
      <c r="J76" s="48">
        <f t="shared" ref="J76:J84" si="17">H76*I76</f>
        <v>190.84</v>
      </c>
      <c r="K76" s="135"/>
    </row>
    <row r="77" spans="1:11" x14ac:dyDescent="0.25">
      <c r="A77" s="44" t="s">
        <v>179</v>
      </c>
      <c r="B77" s="40" t="s">
        <v>36</v>
      </c>
      <c r="C77" s="40" t="s">
        <v>83</v>
      </c>
      <c r="D77" s="41">
        <v>1</v>
      </c>
      <c r="E77" s="41">
        <v>1</v>
      </c>
      <c r="F77" s="41">
        <f t="shared" si="15"/>
        <v>1</v>
      </c>
      <c r="G77" s="41">
        <v>1</v>
      </c>
      <c r="H77" s="41">
        <f t="shared" si="16"/>
        <v>1</v>
      </c>
      <c r="I77" s="48">
        <v>47.71</v>
      </c>
      <c r="J77" s="48">
        <f>H77*I77</f>
        <v>47.71</v>
      </c>
      <c r="K77" s="135"/>
    </row>
    <row r="78" spans="1:11" x14ac:dyDescent="0.25">
      <c r="A78" s="44" t="s">
        <v>180</v>
      </c>
      <c r="B78" s="30" t="s">
        <v>181</v>
      </c>
      <c r="C78" s="40" t="s">
        <v>83</v>
      </c>
      <c r="D78" s="41">
        <v>6</v>
      </c>
      <c r="E78" s="41">
        <v>1</v>
      </c>
      <c r="F78" s="41">
        <f t="shared" si="15"/>
        <v>6</v>
      </c>
      <c r="G78" s="41">
        <v>1</v>
      </c>
      <c r="H78" s="41">
        <f t="shared" si="16"/>
        <v>6</v>
      </c>
      <c r="I78" s="48">
        <v>47.71</v>
      </c>
      <c r="J78" s="48">
        <f t="shared" si="17"/>
        <v>286.26</v>
      </c>
      <c r="K78" s="135"/>
    </row>
    <row r="79" spans="1:11" x14ac:dyDescent="0.25">
      <c r="A79" s="44" t="s">
        <v>182</v>
      </c>
      <c r="B79" s="40" t="s">
        <v>183</v>
      </c>
      <c r="C79" s="40" t="s">
        <v>83</v>
      </c>
      <c r="D79" s="41">
        <v>1</v>
      </c>
      <c r="E79" s="41">
        <v>1</v>
      </c>
      <c r="F79" s="41">
        <f t="shared" si="15"/>
        <v>1</v>
      </c>
      <c r="G79" s="41">
        <v>1</v>
      </c>
      <c r="H79" s="41">
        <f t="shared" si="16"/>
        <v>1</v>
      </c>
      <c r="I79" s="48">
        <v>47.71</v>
      </c>
      <c r="J79" s="43">
        <f t="shared" si="17"/>
        <v>47.71</v>
      </c>
      <c r="K79" s="135"/>
    </row>
    <row r="80" spans="1:11" x14ac:dyDescent="0.25">
      <c r="A80" s="44" t="s">
        <v>184</v>
      </c>
      <c r="B80" s="40" t="s">
        <v>185</v>
      </c>
      <c r="C80" s="40" t="s">
        <v>83</v>
      </c>
      <c r="D80" s="41">
        <v>1</v>
      </c>
      <c r="E80" s="41">
        <v>1</v>
      </c>
      <c r="F80" s="41">
        <f t="shared" si="15"/>
        <v>1</v>
      </c>
      <c r="G80" s="41">
        <v>1</v>
      </c>
      <c r="H80" s="41">
        <f t="shared" si="16"/>
        <v>1</v>
      </c>
      <c r="I80" s="48">
        <v>47.71</v>
      </c>
      <c r="J80" s="43">
        <f t="shared" si="17"/>
        <v>47.71</v>
      </c>
      <c r="K80" s="135"/>
    </row>
    <row r="81" spans="1:11" x14ac:dyDescent="0.25">
      <c r="A81" s="44" t="s">
        <v>186</v>
      </c>
      <c r="B81" s="40" t="s">
        <v>187</v>
      </c>
      <c r="C81" s="40" t="s">
        <v>83</v>
      </c>
      <c r="D81" s="41">
        <v>1</v>
      </c>
      <c r="E81" s="41">
        <v>1</v>
      </c>
      <c r="F81" s="41">
        <f t="shared" si="15"/>
        <v>1</v>
      </c>
      <c r="G81" s="41">
        <v>1</v>
      </c>
      <c r="H81" s="41">
        <f t="shared" si="16"/>
        <v>1</v>
      </c>
      <c r="I81" s="48">
        <v>47.71</v>
      </c>
      <c r="J81" s="48">
        <f>H81*I81</f>
        <v>47.71</v>
      </c>
      <c r="K81" s="135"/>
    </row>
    <row r="82" spans="1:11" x14ac:dyDescent="0.25">
      <c r="A82" s="44" t="s">
        <v>188</v>
      </c>
      <c r="B82" s="40" t="s">
        <v>189</v>
      </c>
      <c r="C82" s="40" t="s">
        <v>83</v>
      </c>
      <c r="D82" s="41">
        <v>1</v>
      </c>
      <c r="E82" s="41">
        <v>1</v>
      </c>
      <c r="F82" s="41">
        <f t="shared" si="15"/>
        <v>1</v>
      </c>
      <c r="G82" s="41">
        <v>40</v>
      </c>
      <c r="H82" s="41">
        <f t="shared" si="16"/>
        <v>40</v>
      </c>
      <c r="I82" s="48">
        <v>47.71</v>
      </c>
      <c r="J82" s="48">
        <f t="shared" si="17"/>
        <v>1908.4</v>
      </c>
      <c r="K82" s="135"/>
    </row>
    <row r="83" spans="1:11" x14ac:dyDescent="0.25">
      <c r="A83" s="44" t="s">
        <v>190</v>
      </c>
      <c r="B83" s="40" t="s">
        <v>191</v>
      </c>
      <c r="C83" s="40" t="s">
        <v>83</v>
      </c>
      <c r="D83" s="41">
        <v>2</v>
      </c>
      <c r="E83" s="41">
        <v>1</v>
      </c>
      <c r="F83" s="41">
        <f t="shared" si="15"/>
        <v>2</v>
      </c>
      <c r="G83" s="41">
        <v>4</v>
      </c>
      <c r="H83" s="41">
        <f t="shared" si="16"/>
        <v>8</v>
      </c>
      <c r="I83" s="48">
        <v>79.760000000000005</v>
      </c>
      <c r="J83" s="43">
        <f t="shared" si="17"/>
        <v>638.08000000000004</v>
      </c>
      <c r="K83" s="135"/>
    </row>
    <row r="84" spans="1:11" x14ac:dyDescent="0.25">
      <c r="A84" s="44" t="s">
        <v>192</v>
      </c>
      <c r="B84" s="40" t="s">
        <v>193</v>
      </c>
      <c r="C84" s="40" t="s">
        <v>83</v>
      </c>
      <c r="D84" s="41">
        <v>1</v>
      </c>
      <c r="E84" s="41">
        <v>1</v>
      </c>
      <c r="F84" s="41">
        <f t="shared" si="15"/>
        <v>1</v>
      </c>
      <c r="G84" s="41">
        <v>1</v>
      </c>
      <c r="H84" s="41">
        <f t="shared" si="16"/>
        <v>1</v>
      </c>
      <c r="I84" s="48">
        <v>47.71</v>
      </c>
      <c r="J84" s="43">
        <f t="shared" si="17"/>
        <v>47.71</v>
      </c>
      <c r="K84" s="135"/>
    </row>
    <row r="85" spans="1:11" x14ac:dyDescent="0.25">
      <c r="A85" s="44" t="s">
        <v>194</v>
      </c>
      <c r="B85" s="40" t="s">
        <v>195</v>
      </c>
      <c r="C85" s="40" t="s">
        <v>161</v>
      </c>
      <c r="D85" s="41">
        <v>1</v>
      </c>
      <c r="E85" s="41">
        <v>1</v>
      </c>
      <c r="F85" s="41">
        <f t="shared" si="15"/>
        <v>1</v>
      </c>
      <c r="G85" s="41">
        <v>4</v>
      </c>
      <c r="H85" s="41">
        <f t="shared" si="16"/>
        <v>4</v>
      </c>
      <c r="I85" s="48">
        <v>47.71</v>
      </c>
      <c r="J85" s="43">
        <f t="shared" ref="J85:J91" si="18">H85*I85</f>
        <v>190.84</v>
      </c>
      <c r="K85" s="135"/>
    </row>
    <row r="86" spans="1:11" x14ac:dyDescent="0.25">
      <c r="A86" s="44" t="s">
        <v>196</v>
      </c>
      <c r="B86" s="40" t="s">
        <v>197</v>
      </c>
      <c r="C86" s="40" t="s">
        <v>83</v>
      </c>
      <c r="D86" s="41">
        <v>1</v>
      </c>
      <c r="E86" s="41">
        <v>1</v>
      </c>
      <c r="F86" s="41">
        <f t="shared" si="15"/>
        <v>1</v>
      </c>
      <c r="G86" s="41">
        <v>8</v>
      </c>
      <c r="H86" s="41">
        <f t="shared" si="16"/>
        <v>8</v>
      </c>
      <c r="I86" s="48">
        <v>47.71</v>
      </c>
      <c r="J86" s="43">
        <f t="shared" si="18"/>
        <v>381.68</v>
      </c>
      <c r="K86" s="135"/>
    </row>
    <row r="87" spans="1:11" x14ac:dyDescent="0.25">
      <c r="A87" s="44" t="s">
        <v>198</v>
      </c>
      <c r="B87" s="30" t="s">
        <v>34</v>
      </c>
      <c r="C87" s="40" t="s">
        <v>83</v>
      </c>
      <c r="D87" s="41">
        <v>4</v>
      </c>
      <c r="E87" s="41">
        <v>1</v>
      </c>
      <c r="F87" s="41">
        <f t="shared" si="15"/>
        <v>4</v>
      </c>
      <c r="G87" s="41">
        <v>2</v>
      </c>
      <c r="H87" s="41">
        <f t="shared" si="16"/>
        <v>8</v>
      </c>
      <c r="I87" s="48">
        <v>47.71</v>
      </c>
      <c r="J87" s="48">
        <f t="shared" si="18"/>
        <v>381.68</v>
      </c>
      <c r="K87" s="135"/>
    </row>
    <row r="88" spans="1:11" x14ac:dyDescent="0.25">
      <c r="A88" s="44" t="s">
        <v>199</v>
      </c>
      <c r="B88" s="30" t="s">
        <v>200</v>
      </c>
      <c r="C88" s="40" t="s">
        <v>83</v>
      </c>
      <c r="D88" s="41">
        <v>1</v>
      </c>
      <c r="E88" s="41">
        <v>1</v>
      </c>
      <c r="F88" s="41">
        <f t="shared" si="15"/>
        <v>1</v>
      </c>
      <c r="G88" s="41">
        <v>4</v>
      </c>
      <c r="H88" s="41">
        <f t="shared" si="16"/>
        <v>4</v>
      </c>
      <c r="I88" s="48">
        <v>47.71</v>
      </c>
      <c r="J88" s="48">
        <f t="shared" si="18"/>
        <v>190.84</v>
      </c>
      <c r="K88" s="135"/>
    </row>
    <row r="89" spans="1:11" ht="12.75" customHeight="1" x14ac:dyDescent="0.25">
      <c r="A89" s="44" t="s">
        <v>201</v>
      </c>
      <c r="B89" s="30" t="s">
        <v>202</v>
      </c>
      <c r="C89" s="40" t="s">
        <v>83</v>
      </c>
      <c r="D89" s="41">
        <v>1</v>
      </c>
      <c r="E89" s="41">
        <v>1</v>
      </c>
      <c r="F89" s="41">
        <f t="shared" si="15"/>
        <v>1</v>
      </c>
      <c r="G89" s="41">
        <v>4</v>
      </c>
      <c r="H89" s="41">
        <f t="shared" si="16"/>
        <v>4</v>
      </c>
      <c r="I89" s="48">
        <v>47.71</v>
      </c>
      <c r="J89" s="48">
        <f t="shared" si="18"/>
        <v>190.84</v>
      </c>
      <c r="K89" s="135"/>
    </row>
    <row r="90" spans="1:11" ht="17.5" customHeight="1" x14ac:dyDescent="0.25">
      <c r="A90" s="44" t="s">
        <v>203</v>
      </c>
      <c r="B90" s="30" t="s">
        <v>204</v>
      </c>
      <c r="C90" s="40" t="s">
        <v>83</v>
      </c>
      <c r="D90" s="41">
        <v>1</v>
      </c>
      <c r="E90" s="41">
        <v>12</v>
      </c>
      <c r="F90" s="41">
        <f t="shared" si="15"/>
        <v>12</v>
      </c>
      <c r="G90" s="41">
        <v>4</v>
      </c>
      <c r="H90" s="41">
        <f t="shared" si="16"/>
        <v>48</v>
      </c>
      <c r="I90" s="48">
        <v>47.71</v>
      </c>
      <c r="J90" s="48">
        <f t="shared" si="18"/>
        <v>2290.08</v>
      </c>
      <c r="K90" s="135"/>
    </row>
    <row r="91" spans="1:11" x14ac:dyDescent="0.25">
      <c r="A91" s="44" t="s">
        <v>205</v>
      </c>
      <c r="B91" s="40" t="s">
        <v>206</v>
      </c>
      <c r="C91" s="40" t="s">
        <v>83</v>
      </c>
      <c r="D91" s="41">
        <v>1</v>
      </c>
      <c r="E91" s="41">
        <v>1</v>
      </c>
      <c r="F91" s="41">
        <f t="shared" si="15"/>
        <v>1</v>
      </c>
      <c r="G91" s="41">
        <v>1</v>
      </c>
      <c r="H91" s="41">
        <f t="shared" si="16"/>
        <v>1</v>
      </c>
      <c r="I91" s="48">
        <v>47.71</v>
      </c>
      <c r="J91" s="48">
        <f t="shared" si="18"/>
        <v>47.71</v>
      </c>
      <c r="K91" s="135"/>
    </row>
    <row r="92" spans="1:11" ht="13" x14ac:dyDescent="0.25">
      <c r="A92" s="44" t="s">
        <v>207</v>
      </c>
      <c r="B92" s="40" t="s">
        <v>208</v>
      </c>
      <c r="C92" s="40" t="s">
        <v>83</v>
      </c>
      <c r="D92" s="41">
        <v>1</v>
      </c>
      <c r="E92" s="41">
        <v>1</v>
      </c>
      <c r="F92" s="41">
        <f t="shared" si="15"/>
        <v>1</v>
      </c>
      <c r="G92" s="41">
        <v>1</v>
      </c>
      <c r="H92" s="41">
        <f>F92*G92</f>
        <v>1</v>
      </c>
      <c r="I92" s="48">
        <v>47.71</v>
      </c>
      <c r="J92" s="48">
        <f t="shared" ref="J92:J97" si="19">H92*I92</f>
        <v>47.71</v>
      </c>
      <c r="K92" s="136"/>
    </row>
    <row r="93" spans="1:11" ht="27.75" customHeight="1" x14ac:dyDescent="0.25">
      <c r="A93" s="40" t="s">
        <v>300</v>
      </c>
      <c r="B93" s="26" t="s">
        <v>313</v>
      </c>
      <c r="C93" s="40"/>
      <c r="D93" s="41"/>
      <c r="E93" s="41"/>
      <c r="F93" s="12">
        <f>SUM(F68:F92)</f>
        <v>62</v>
      </c>
      <c r="G93" s="41"/>
      <c r="H93" s="12">
        <f>SUM(H68:H92)</f>
        <v>240</v>
      </c>
      <c r="I93" s="48"/>
      <c r="J93" s="49">
        <f>SUM(J68:J92)</f>
        <v>12668.3</v>
      </c>
      <c r="K93" s="135"/>
    </row>
    <row r="94" spans="1:11" ht="25" x14ac:dyDescent="0.25">
      <c r="A94" s="40" t="s">
        <v>166</v>
      </c>
      <c r="B94" s="40" t="s">
        <v>232</v>
      </c>
      <c r="C94" s="119" t="s">
        <v>301</v>
      </c>
      <c r="D94" s="41">
        <v>2</v>
      </c>
      <c r="E94" s="41">
        <v>4</v>
      </c>
      <c r="F94" s="41">
        <f>D94*E94</f>
        <v>8</v>
      </c>
      <c r="G94" s="42">
        <v>0.33</v>
      </c>
      <c r="H94" s="41">
        <f>F94*G94</f>
        <v>2.64</v>
      </c>
      <c r="I94" s="48">
        <v>47.71</v>
      </c>
      <c r="J94" s="48">
        <f t="shared" si="19"/>
        <v>125.95440000000001</v>
      </c>
      <c r="K94" s="135"/>
    </row>
    <row r="95" spans="1:11" ht="25" x14ac:dyDescent="0.25">
      <c r="A95" s="40" t="s">
        <v>234</v>
      </c>
      <c r="B95" s="40" t="s">
        <v>235</v>
      </c>
      <c r="C95" s="119" t="s">
        <v>302</v>
      </c>
      <c r="D95" s="41">
        <v>1</v>
      </c>
      <c r="E95" s="41">
        <v>1</v>
      </c>
      <c r="F95" s="41">
        <f t="shared" ref="F95:F97" si="20">D95*E95</f>
        <v>1</v>
      </c>
      <c r="G95" s="42">
        <v>0.33</v>
      </c>
      <c r="H95" s="41">
        <f>F95*G95</f>
        <v>0.33</v>
      </c>
      <c r="I95" s="48">
        <v>47.71</v>
      </c>
      <c r="J95" s="48">
        <f t="shared" si="19"/>
        <v>15.744300000000001</v>
      </c>
      <c r="K95" s="135"/>
    </row>
    <row r="96" spans="1:11" ht="25" x14ac:dyDescent="0.25">
      <c r="A96" s="40" t="s">
        <v>237</v>
      </c>
      <c r="B96" s="40" t="s">
        <v>238</v>
      </c>
      <c r="C96" s="119" t="s">
        <v>303</v>
      </c>
      <c r="D96" s="41">
        <v>1</v>
      </c>
      <c r="E96" s="41">
        <v>1</v>
      </c>
      <c r="F96" s="41">
        <f t="shared" si="20"/>
        <v>1</v>
      </c>
      <c r="G96" s="42">
        <v>25</v>
      </c>
      <c r="H96" s="41">
        <f>F96*G96</f>
        <v>25</v>
      </c>
      <c r="I96" s="48">
        <v>47.71</v>
      </c>
      <c r="J96" s="48">
        <f t="shared" si="19"/>
        <v>1192.75</v>
      </c>
      <c r="K96" s="135"/>
    </row>
    <row r="97" spans="1:11" ht="25" x14ac:dyDescent="0.25">
      <c r="A97" s="40" t="s">
        <v>240</v>
      </c>
      <c r="B97" s="40" t="s">
        <v>241</v>
      </c>
      <c r="C97" s="119" t="s">
        <v>304</v>
      </c>
      <c r="D97" s="41">
        <v>2</v>
      </c>
      <c r="E97" s="41">
        <v>1</v>
      </c>
      <c r="F97" s="41">
        <f t="shared" si="20"/>
        <v>2</v>
      </c>
      <c r="G97" s="42">
        <v>0.5</v>
      </c>
      <c r="H97" s="41">
        <f>F97*G97</f>
        <v>1</v>
      </c>
      <c r="I97" s="48">
        <v>47.71</v>
      </c>
      <c r="J97" s="48">
        <f t="shared" si="19"/>
        <v>47.71</v>
      </c>
      <c r="K97" s="21"/>
    </row>
    <row r="98" spans="1:11" ht="13" x14ac:dyDescent="0.25">
      <c r="A98" s="40"/>
      <c r="B98" s="26" t="s">
        <v>314</v>
      </c>
      <c r="C98" s="131"/>
      <c r="D98" s="12"/>
      <c r="E98" s="12"/>
      <c r="F98" s="12">
        <f>SUM(F94:F97)</f>
        <v>12</v>
      </c>
      <c r="G98" s="12"/>
      <c r="H98" s="12">
        <f>SUM(H94:H97)</f>
        <v>28.97</v>
      </c>
      <c r="I98" s="11"/>
      <c r="J98" s="49">
        <f>SUM(J94:J97)</f>
        <v>1382.1587</v>
      </c>
      <c r="K98" s="112"/>
    </row>
    <row r="99" spans="1:11" ht="12.75" customHeight="1" x14ac:dyDescent="0.25">
      <c r="A99" s="40"/>
      <c r="B99" s="26" t="s">
        <v>315</v>
      </c>
      <c r="C99" s="131"/>
      <c r="D99" s="12"/>
      <c r="E99" s="12"/>
      <c r="F99" s="12">
        <f>F98+F93</f>
        <v>74</v>
      </c>
      <c r="G99" s="12"/>
      <c r="H99" s="12">
        <f>H98+H93</f>
        <v>268.97000000000003</v>
      </c>
      <c r="I99" s="11"/>
      <c r="J99" s="49">
        <f>J98+J93</f>
        <v>14050.458699999999</v>
      </c>
      <c r="K99" s="28"/>
    </row>
    <row r="100" spans="1:11" x14ac:dyDescent="0.25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28"/>
    </row>
    <row r="101" spans="1:11" x14ac:dyDescent="0.25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28"/>
    </row>
    <row r="102" spans="1:11" ht="13" x14ac:dyDescent="0.25">
      <c r="A102" s="138"/>
      <c r="B102" s="139" t="s">
        <v>316</v>
      </c>
      <c r="C102" s="138"/>
      <c r="D102" s="138"/>
      <c r="E102" s="138"/>
      <c r="F102" s="140">
        <f>+F66+F99</f>
        <v>654</v>
      </c>
      <c r="G102" s="138"/>
      <c r="H102" s="140">
        <f>+H66+H99</f>
        <v>18535.564000000002</v>
      </c>
      <c r="I102" s="138"/>
      <c r="J102" s="139">
        <f>+J66+J99</f>
        <v>922470.98843999999</v>
      </c>
      <c r="K102" s="28"/>
    </row>
    <row r="103" spans="1:11" x14ac:dyDescent="0.25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28"/>
    </row>
    <row r="106" spans="1:11" ht="25" x14ac:dyDescent="0.25">
      <c r="A106" s="29"/>
      <c r="B106" s="30" t="s">
        <v>253</v>
      </c>
      <c r="C106" s="30" t="s">
        <v>305</v>
      </c>
      <c r="D106" s="41">
        <v>28</v>
      </c>
      <c r="E106" s="41">
        <v>1</v>
      </c>
      <c r="F106" s="41">
        <f>(D106)*(E106)</f>
        <v>28</v>
      </c>
      <c r="G106" s="42">
        <v>0.17</v>
      </c>
      <c r="H106" s="41">
        <f>(F106)*(G106)</f>
        <v>4.7600000000000007</v>
      </c>
      <c r="I106" s="48">
        <v>47.71</v>
      </c>
      <c r="J106" s="48">
        <f>H106*I106</f>
        <v>227.09960000000004</v>
      </c>
      <c r="K106" s="50" t="s">
        <v>306</v>
      </c>
    </row>
    <row r="107" spans="1:11" ht="25" x14ac:dyDescent="0.25">
      <c r="A107" s="29"/>
      <c r="B107" s="30" t="s">
        <v>307</v>
      </c>
      <c r="C107" s="30" t="s">
        <v>308</v>
      </c>
      <c r="D107" s="41">
        <v>28</v>
      </c>
      <c r="E107" s="41">
        <v>1</v>
      </c>
      <c r="F107" s="41">
        <f>(D107)*(E107)</f>
        <v>28</v>
      </c>
      <c r="G107" s="42">
        <v>0.25</v>
      </c>
      <c r="H107" s="41">
        <f>(F107)*(G107)</f>
        <v>7</v>
      </c>
      <c r="I107" s="48">
        <v>47.71</v>
      </c>
      <c r="J107" s="48">
        <f>H107*I107</f>
        <v>333.97</v>
      </c>
      <c r="K107" s="50" t="s">
        <v>309</v>
      </c>
    </row>
  </sheetData>
  <mergeCells count="3">
    <mergeCell ref="A6:B6"/>
    <mergeCell ref="A51:B51"/>
    <mergeCell ref="A67:B67"/>
  </mergeCells>
  <hyperlinks>
    <hyperlink ref="M12" r:id="rId1" display="https://www.bls.gov/oes/current/oes_nat.htm" xr:uid="{65A82876-C571-42CD-9CB4-A04D5815A5B0}"/>
    <hyperlink ref="M14" r:id="rId2" display="https://www.bls.gov/news.release/pdf/ecec.pdf" xr:uid="{0BD88FD6-6B72-4214-AB18-F97E1F991B5E}"/>
  </hyperlinks>
  <printOptions headings="1" gridLines="1"/>
  <pageMargins left="0.75" right="0.75" top="0.66" bottom="0.66" header="0.5" footer="0.5"/>
  <pageSetup scale="39" fitToHeight="3" orientation="landscape" r:id="rId3"/>
  <headerFooter alignWithMargins="0">
    <oddHeader>&amp;LBioRefinery Assistance Program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MD_List_Title xmlns="a19ae5d0-f236-4513-9fa4-778668799705" xsi:nil="true"/>
    <OGCCheckOut xmlns="a19ae5d0-f236-4513-9fa4-778668799705" xsi:nil="true"/>
    <CkBoxOut xmlns="a19ae5d0-f236-4513-9fa4-778668799705">false</CkBoxOut>
    <RMD_List_ID xmlns="a19ae5d0-f236-4513-9fa4-77866879970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25F03664719449ACD75A65CC103380" ma:contentTypeVersion="14" ma:contentTypeDescription="Create a new document." ma:contentTypeScope="" ma:versionID="1864c33722bf99da132aa67416b29ed9">
  <xsd:schema xmlns:xsd="http://www.w3.org/2001/XMLSchema" xmlns:xs="http://www.w3.org/2001/XMLSchema" xmlns:p="http://schemas.microsoft.com/office/2006/metadata/properties" xmlns:ns2="a19ae5d0-f236-4513-9fa4-778668799705" xmlns:ns3="a1b2674d-54f9-4586-a136-140e05e0fc28" targetNamespace="http://schemas.microsoft.com/office/2006/metadata/properties" ma:root="true" ma:fieldsID="8bcae4ddd73f403b3ba3f9117d188967" ns2:_="" ns3:_="">
    <xsd:import namespace="a19ae5d0-f236-4513-9fa4-778668799705"/>
    <xsd:import namespace="a1b2674d-54f9-4586-a136-140e05e0fc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RMD_List_ID" minOccurs="0"/>
                <xsd:element ref="ns2:RMD_List_Title" minOccurs="0"/>
                <xsd:element ref="ns3:SharedWithUsers" minOccurs="0"/>
                <xsd:element ref="ns3:SharedWithDetails" minOccurs="0"/>
                <xsd:element ref="ns2:OGCCheckOut" minOccurs="0"/>
                <xsd:element ref="ns2:CkBoxOu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ae5d0-f236-4513-9fa4-7786687997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RMD_List_ID" ma:index="13" nillable="true" ma:displayName="RMD_List_ID" ma:internalName="RMD_List_ID">
      <xsd:simpleType>
        <xsd:restriction base="dms:Number"/>
      </xsd:simpleType>
    </xsd:element>
    <xsd:element name="RMD_List_Title" ma:index="14" nillable="true" ma:displayName="RMD_List_Title" ma:internalName="RMD_List_Title">
      <xsd:simpleType>
        <xsd:restriction base="dms:Text">
          <xsd:maxLength value="255"/>
        </xsd:restriction>
      </xsd:simpleType>
    </xsd:element>
    <xsd:element name="OGCCheckOut" ma:index="17" nillable="true" ma:displayName="OGCCheckOut" ma:internalName="OGCCheckOut">
      <xsd:simpleType>
        <xsd:restriction base="dms:Text">
          <xsd:maxLength value="255"/>
        </xsd:restriction>
      </xsd:simpleType>
    </xsd:element>
    <xsd:element name="CkBoxOut" ma:index="18" nillable="true" ma:displayName="CkBoxOut" ma:default="0" ma:internalName="CkBoxOu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2674d-54f9-4586-a136-140e05e0fc2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C5075E-C7DD-4415-8077-511248B9D4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AE9981-2E1D-45F0-9C24-14FC9FA6199C}">
  <ds:schemaRefs>
    <ds:schemaRef ds:uri="http://schemas.microsoft.com/office/2006/metadata/properties"/>
    <ds:schemaRef ds:uri="http://schemas.microsoft.com/office/infopath/2007/PartnerControls"/>
    <ds:schemaRef ds:uri="a19ae5d0-f236-4513-9fa4-778668799705"/>
  </ds:schemaRefs>
</ds:datastoreItem>
</file>

<file path=customXml/itemProps3.xml><?xml version="1.0" encoding="utf-8"?>
<ds:datastoreItem xmlns:ds="http://schemas.openxmlformats.org/officeDocument/2006/customXml" ds:itemID="{12A5FEBC-8805-4E89-859B-452165814E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9ae5d0-f236-4513-9fa4-778668799705"/>
    <ds:schemaRef ds:uri="a1b2674d-54f9-4586-a136-140e05e0fc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fedgov burden</vt:lpstr>
      <vt:lpstr>one year ave</vt:lpstr>
      <vt:lpstr>3 year totals</vt:lpstr>
      <vt:lpstr>'fedgov burden'!Print_Area</vt:lpstr>
      <vt:lpstr>'3 year totals'!Print_Titles</vt:lpstr>
      <vt:lpstr>'one year ave'!Print_Titles</vt:lpstr>
    </vt:vector>
  </TitlesOfParts>
  <Manager/>
  <Company>MACTEC,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OMB #0570-0065 60-day Notice</dc:title>
  <dc:subject/>
  <dc:creator>krmeardon</dc:creator>
  <cp:keywords/>
  <dc:description/>
  <cp:lastModifiedBy>Bennett, Pamela - RD, Washington, DC</cp:lastModifiedBy>
  <cp:revision/>
  <dcterms:created xsi:type="dcterms:W3CDTF">2008-10-01T14:03:03Z</dcterms:created>
  <dcterms:modified xsi:type="dcterms:W3CDTF">2022-07-19T13:12:09Z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0x0101008C25F03664719449ACD75A65CC103380</vt:lpwstr>
  </property>
</Properties>
</file>