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ODCWA23FP108.usda.net\DFS$\DCWA2\RShared\RD\Innovation_Center\Regulations\Paperwork Reduction Act\RUS - 0572\Burden\0572-0151 RESP\2024\"/>
    </mc:Choice>
  </mc:AlternateContent>
  <xr:revisionPtr revIDLastSave="0" documentId="8_{4C719FF5-1823-429E-9AC5-8A5091FCAC06}" xr6:coauthVersionLast="47" xr6:coauthVersionMax="47" xr10:uidLastSave="{00000000-0000-0000-0000-000000000000}"/>
  <bookViews>
    <workbookView xWindow="28680" yWindow="60" windowWidth="29040" windowHeight="15840" xr2:uid="{00000000-000D-0000-FFFF-FFFF00000000}"/>
  </bookViews>
  <sheets>
    <sheet name="Burden" sheetId="3" r:id="rId1"/>
    <sheet name="Weighted Wage " sheetId="5" r:id="rId2"/>
    <sheet name="Federal" sheetId="6" r:id="rId3"/>
    <sheet name="Not in Burden" sheetId="4" r:id="rId4"/>
  </sheets>
  <calcPr calcId="191029"/>
  <customWorkbookViews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Gilbert, Lynn - RD, Washington, DC - Personal View" guid="{5C6A5B93-93B7-43B1-A373-A289E18FF6F7}" mergeInterval="0" personalView="1" maximized="1" xWindow="-9" yWindow="-9" windowWidth="1938" windowHeight="1048" activeSheetId="1"/>
    <customWorkbookView name="Solano, Alexis - RD, MD - Personal View" guid="{A2F5F949-EDF6-4F18-A45D-F28D48CF921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H28" i="3" s="1"/>
  <c r="F26" i="3"/>
  <c r="I28" i="3"/>
  <c r="B62" i="6"/>
  <c r="B61" i="6"/>
  <c r="B60" i="6"/>
  <c r="B59" i="6"/>
  <c r="J28" i="3" l="1"/>
  <c r="I42" i="3"/>
  <c r="I40" i="3"/>
  <c r="I38" i="3"/>
  <c r="I36" i="3"/>
  <c r="I34" i="3"/>
  <c r="I32" i="3"/>
  <c r="I26" i="3"/>
  <c r="I24" i="3"/>
  <c r="I22" i="3"/>
  <c r="I20" i="3"/>
  <c r="I18" i="3"/>
  <c r="I16" i="3"/>
  <c r="I14" i="3"/>
  <c r="I10" i="3"/>
  <c r="I8" i="3"/>
  <c r="C8" i="5"/>
  <c r="D8" i="5" s="1"/>
  <c r="F8" i="5" s="1"/>
  <c r="C7" i="5"/>
  <c r="C6" i="5"/>
  <c r="C5" i="5"/>
  <c r="D5" i="5" s="1"/>
  <c r="F5" i="5" s="1"/>
  <c r="C4" i="5"/>
  <c r="D4" i="5" s="1"/>
  <c r="F4" i="5" s="1"/>
  <c r="D62" i="6"/>
  <c r="D61" i="6"/>
  <c r="D60" i="6"/>
  <c r="D59" i="6"/>
  <c r="D53" i="6"/>
  <c r="D52" i="6"/>
  <c r="D51" i="6"/>
  <c r="D50" i="6"/>
  <c r="D49" i="6"/>
  <c r="C46" i="6"/>
  <c r="B46" i="6"/>
  <c r="D45" i="6"/>
  <c r="D44" i="6"/>
  <c r="D43" i="6"/>
  <c r="D42" i="6"/>
  <c r="D41" i="6"/>
  <c r="D40" i="6"/>
  <c r="D39" i="6"/>
  <c r="D38" i="6"/>
  <c r="D37" i="6"/>
  <c r="D36" i="6"/>
  <c r="D32" i="6"/>
  <c r="D31" i="6"/>
  <c r="D30" i="6"/>
  <c r="D29" i="6"/>
  <c r="D28" i="6"/>
  <c r="D27" i="6"/>
  <c r="D23" i="6"/>
  <c r="D22" i="6"/>
  <c r="D21" i="6"/>
  <c r="D20" i="6"/>
  <c r="D19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J8" i="4"/>
  <c r="H8" i="4"/>
  <c r="H6" i="4"/>
  <c r="J6" i="4"/>
  <c r="D7" i="5"/>
  <c r="F7" i="5" s="1"/>
  <c r="E9" i="5"/>
  <c r="D6" i="5"/>
  <c r="F6" i="5" s="1"/>
  <c r="F40" i="3"/>
  <c r="H40" i="3" s="1"/>
  <c r="J40" i="3" s="1"/>
  <c r="H36" i="3"/>
  <c r="J36" i="3" s="1"/>
  <c r="F38" i="3"/>
  <c r="H38" i="3" s="1"/>
  <c r="J38" i="3" s="1"/>
  <c r="F34" i="3"/>
  <c r="H34" i="3" s="1"/>
  <c r="J34" i="3" s="1"/>
  <c r="F32" i="3"/>
  <c r="H32" i="3" s="1"/>
  <c r="J32" i="3" s="1"/>
  <c r="H26" i="3"/>
  <c r="F24" i="3"/>
  <c r="H24" i="3" s="1"/>
  <c r="J24" i="3" s="1"/>
  <c r="F22" i="3"/>
  <c r="H22" i="3" s="1"/>
  <c r="J22" i="3" s="1"/>
  <c r="F20" i="3"/>
  <c r="H20" i="3" s="1"/>
  <c r="J20" i="3" s="1"/>
  <c r="F18" i="3"/>
  <c r="H18" i="3" s="1"/>
  <c r="J18" i="3" s="1"/>
  <c r="F16" i="3"/>
  <c r="H16" i="3" s="1"/>
  <c r="J16" i="3" s="1"/>
  <c r="F14" i="3"/>
  <c r="H14" i="3" s="1"/>
  <c r="J14" i="3" s="1"/>
  <c r="F10" i="3"/>
  <c r="F8" i="3"/>
  <c r="H8" i="3" s="1"/>
  <c r="F42" i="3"/>
  <c r="H42" i="3" s="1"/>
  <c r="J42" i="3" s="1"/>
  <c r="J29" i="3"/>
  <c r="J17" i="3"/>
  <c r="D63" i="6" l="1"/>
  <c r="D46" i="6"/>
  <c r="J26" i="3"/>
  <c r="D24" i="6"/>
  <c r="D33" i="6"/>
  <c r="D54" i="6"/>
  <c r="F9" i="5"/>
  <c r="F43" i="3"/>
  <c r="F45" i="3" s="1"/>
  <c r="H10" i="3"/>
  <c r="J10" i="3" s="1"/>
  <c r="J8" i="3"/>
  <c r="J43" i="3" l="1"/>
  <c r="J47" i="3" s="1"/>
  <c r="H43" i="3"/>
  <c r="H46" i="3" s="1"/>
  <c r="G48" i="3" s="1"/>
</calcChain>
</file>

<file path=xl/sharedStrings.xml><?xml version="1.0" encoding="utf-8"?>
<sst xmlns="http://schemas.openxmlformats.org/spreadsheetml/2006/main" count="180" uniqueCount="126">
  <si>
    <t xml:space="preserve"> </t>
  </si>
  <si>
    <t>Board Resolution</t>
  </si>
  <si>
    <t>Articles of Incorporation and Bylaws</t>
  </si>
  <si>
    <t>Long Range Financial Forecast and Board Resolution</t>
  </si>
  <si>
    <t>Environmental Compliance Review</t>
  </si>
  <si>
    <t>Energy Efficiency Program Implementation Work Plan</t>
  </si>
  <si>
    <t>Review and Execution of RESP Loan Agreement</t>
  </si>
  <si>
    <t>written</t>
  </si>
  <si>
    <r>
      <rPr>
        <b/>
        <sz val="10"/>
        <rFont val="Times New Roman"/>
        <family val="1"/>
      </rPr>
      <t>Step 1:</t>
    </r>
    <r>
      <rPr>
        <sz val="10"/>
        <rFont val="Times New Roman"/>
        <family val="1"/>
      </rPr>
      <t xml:space="preserve">  Letter of Intent</t>
    </r>
  </si>
  <si>
    <t>Transmittal Letter                                                                                               (Request for RESP loan from Gen. Mgr)</t>
  </si>
  <si>
    <t xml:space="preserve">Request for Reimbursement or Advance of Funds </t>
  </si>
  <si>
    <t>RD Form 400-4</t>
  </si>
  <si>
    <t xml:space="preserve"> Assurance agreement (OMB No. 0575-0018)</t>
  </si>
  <si>
    <t>RD Form 400-1</t>
  </si>
  <si>
    <t>Wage Category</t>
  </si>
  <si>
    <t>Hours Required</t>
  </si>
  <si>
    <t>Table 2:  Estimated Wages for Employee Time</t>
  </si>
  <si>
    <t>Staff Position</t>
  </si>
  <si>
    <t>Wage Rate[1]</t>
  </si>
  <si>
    <t>Benefits[2]</t>
  </si>
  <si>
    <t>Hourly Rate</t>
  </si>
  <si>
    <t>Policy Advisor  (GS 15/ Step 5)</t>
  </si>
  <si>
    <t>Senior Level Engineer (GS 15/Step 5)</t>
  </si>
  <si>
    <t>Senior Loan Specialist (GS 13/Step 5)</t>
  </si>
  <si>
    <t>Engineer (GS 13/Step 5)</t>
  </si>
  <si>
    <t>General Field Representative (GS 13/Step 5)</t>
  </si>
  <si>
    <t>Deputy Ass’t Admin. (OLOA) (GS 15/Step 5)</t>
  </si>
  <si>
    <t>Financial Branch Chief (GS 15/Step 5)</t>
  </si>
  <si>
    <t>Ass’t Administrator (SES)</t>
  </si>
  <si>
    <t>RUS Administrator (ES)</t>
  </si>
  <si>
    <t>Step 1 Letter of Intent Review</t>
  </si>
  <si>
    <t>Total Hourly Wage</t>
  </si>
  <si>
    <t>Cost</t>
  </si>
  <si>
    <t>Policy Advisor</t>
  </si>
  <si>
    <t>Senior Level Engineer</t>
  </si>
  <si>
    <t>Senior Loan Specialist</t>
  </si>
  <si>
    <t>Engineer</t>
  </si>
  <si>
    <t>Ass’t Admin. (Electric)</t>
  </si>
  <si>
    <t>Cost Each</t>
  </si>
  <si>
    <t>Step-2 Pre-Application</t>
  </si>
  <si>
    <t>General Field Representative</t>
  </si>
  <si>
    <t>Deputy Ass’t Admin (OLOA)</t>
  </si>
  <si>
    <t>Step 3: Application Review &amp; Loan Approval</t>
  </si>
  <si>
    <t>Financial Branch Chief</t>
  </si>
  <si>
    <t>Consultant</t>
  </si>
  <si>
    <t>Deputy Ass’t Admin. (OLOA)</t>
  </si>
  <si>
    <t>Ass’t Admin. (WEP)</t>
  </si>
  <si>
    <t>Ass’t Admin. (TELECOM)</t>
  </si>
  <si>
    <t>RUS Administrator</t>
  </si>
  <si>
    <t>Step 4: Post Award</t>
  </si>
  <si>
    <t>Table 4:  Employee Time and Wage Calculations:</t>
  </si>
  <si>
    <t>Stage</t>
  </si>
  <si>
    <t>Cost of Each</t>
  </si>
  <si>
    <t>Number of Entities</t>
  </si>
  <si>
    <t>Total Cost</t>
  </si>
  <si>
    <t>Step 1: Letter of Intent Review</t>
  </si>
  <si>
    <t>Step 2: Pre-Application</t>
  </si>
  <si>
    <t>Total Cost to Federal Government</t>
  </si>
  <si>
    <t>SAM Registration</t>
  </si>
  <si>
    <t>Online</t>
  </si>
  <si>
    <t>1719.5(b)(2)</t>
  </si>
  <si>
    <r>
      <t xml:space="preserve">Step 2:  </t>
    </r>
    <r>
      <rPr>
        <sz val="10"/>
        <rFont val="Times New Roman"/>
        <family val="1"/>
      </rPr>
      <t>RESP Application</t>
    </r>
  </si>
  <si>
    <t>1719.5(3)(i)(A)</t>
  </si>
  <si>
    <t>1719.5(3)(i)(B)</t>
  </si>
  <si>
    <t>1719.5(3)(i)(E)</t>
  </si>
  <si>
    <t>1719.5(3)(i)(C)</t>
  </si>
  <si>
    <t>1719.5(3)(i)(D)</t>
  </si>
  <si>
    <t>1719.5(3)(i)(F)</t>
  </si>
  <si>
    <t>Statement of Compliance with other Federal Statutes</t>
  </si>
  <si>
    <t>1719.5(3)(i)(G)</t>
  </si>
  <si>
    <t>Review and Acceptance of Conditional Commitment Letter</t>
  </si>
  <si>
    <t>1719.7(c)(4)</t>
  </si>
  <si>
    <t>Opinion of Counsel</t>
  </si>
  <si>
    <t xml:space="preserve">1719.7(c) </t>
  </si>
  <si>
    <t xml:space="preserve">Section of Rule 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</si>
  <si>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</si>
  <si>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</si>
  <si>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</si>
  <si>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</si>
  <si>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</si>
  <si>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</si>
  <si>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</si>
  <si>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</si>
  <si>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</si>
  <si>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</si>
  <si>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</si>
  <si>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</si>
  <si>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</si>
  <si>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</si>
  <si>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</si>
  <si>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</si>
  <si>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</si>
  <si>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</si>
  <si>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</si>
  <si>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LOI and Application Content</t>
  </si>
  <si>
    <t>Award Closing, Servicing and Reporting</t>
  </si>
  <si>
    <t>SAM Registration Maintenance</t>
  </si>
  <si>
    <t>Total Estimated Annual Responses</t>
  </si>
  <si>
    <t>Total Estimated Annual Burden Hours</t>
  </si>
  <si>
    <t>Total Annual Burden Cost</t>
  </si>
  <si>
    <t>Total Estimated Burden Hours per Response</t>
  </si>
  <si>
    <t>1719.8(d)</t>
  </si>
  <si>
    <t>Performance and Financial Reports</t>
  </si>
  <si>
    <t>Letter of Intent and Application Content</t>
  </si>
  <si>
    <t>Mean Wage*</t>
  </si>
  <si>
    <t>Percent Time spent on Burden</t>
  </si>
  <si>
    <t>Weighted Hourly Salary</t>
  </si>
  <si>
    <t>Senior Manager (11-1021)</t>
  </si>
  <si>
    <t>Attorney (23-1011)</t>
  </si>
  <si>
    <t>Electrical Engineer (17-2071)</t>
  </si>
  <si>
    <t>Accountants/Auditors (13-2011)</t>
  </si>
  <si>
    <t>Bookkeeping, Accounting and Auditing Clerks (43-3031)</t>
  </si>
  <si>
    <t xml:space="preserve"> Equal Opportunity Agreement (OMB No. 0575-0018)</t>
  </si>
  <si>
    <t>RURAL ENERGY SAVINGS PROGRAM</t>
  </si>
  <si>
    <t>Rural Utilities Service, USDA</t>
  </si>
  <si>
    <t>OMB # 0572-0151</t>
  </si>
  <si>
    <t>*</t>
  </si>
  <si>
    <t>**</t>
  </si>
  <si>
    <t>29.4% Benefits**</t>
  </si>
  <si>
    <t>Benefit</t>
  </si>
  <si>
    <t>http://www.bls.gov/oes/current/oes_stru.htm</t>
  </si>
  <si>
    <t>https://www.bls.gov/news.release/pdf/ecec.pdf</t>
  </si>
  <si>
    <t>Table 3:  Total Cost to the Federal Government:</t>
  </si>
  <si>
    <t>Table 4:  Wage Rates for Staff Positions:</t>
  </si>
  <si>
    <t>1710.501(a)(8)</t>
  </si>
  <si>
    <t xml:space="preserve">Equal Employment Opportunity Employer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</si>
</sst>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  <numFmt numFmtId="166" formatCode="0.0"/>
    <numFmt numFmtId="167" formatCode="&quot;$&quot;#,##0"/>
    <numFmt numFmtId="168" formatCode="_(* #,##0_);_(* \(#,##0\);_(* &quot;-&quot;??_);_(@_)"/>
    <numFmt numFmtId="169" formatCode="_(&quot;$&quot;* #,##0_);_(&quot;$&quot;* \(#,##0\);_(&quot;$&quot;* &quot;-&quot;??_);_(@_)"/>
    <numFmt numFmtId="170" formatCode="0.000"/>
  </numFmts>
  <fonts count="1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b/>
      <i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3">
    <xf numFmtId="0" fontId="0" fillId="0" borderId="0" xfId="0"/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top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0" fillId="0" borderId="6" xfId="0" applyFont="1" applyBorder="1" applyAlignment="1">
      <alignment vertical="center"/>
    </xf>
    <xf numFmtId="8" fontId="9" fillId="0" borderId="7" xfId="0" applyNumberFormat="1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8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right" vertical="center"/>
    </xf>
    <xf numFmtId="8" fontId="9" fillId="0" borderId="7" xfId="0" applyNumberFormat="1" applyFont="1" applyBorder="1" applyAlignment="1">
      <alignment horizontal="right" vertical="center"/>
    </xf>
    <xf numFmtId="165" fontId="12" fillId="0" borderId="7" xfId="0" applyNumberFormat="1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66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66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3" fontId="2" fillId="3" borderId="14" xfId="2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7" fontId="1" fillId="3" borderId="15" xfId="2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37" fontId="1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168" fontId="1" fillId="0" borderId="14" xfId="2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167" fontId="1" fillId="0" borderId="15" xfId="2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/>
    <xf numFmtId="168" fontId="1" fillId="0" borderId="0" xfId="2" applyNumberFormat="1" applyFont="1" applyAlignment="1">
      <alignment horizontal="right" vertical="center"/>
    </xf>
    <xf numFmtId="0" fontId="1" fillId="0" borderId="16" xfId="0" applyFont="1" applyBorder="1"/>
    <xf numFmtId="0" fontId="1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/>
    </xf>
    <xf numFmtId="37" fontId="1" fillId="3" borderId="14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168" fontId="1" fillId="3" borderId="14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168" fontId="1" fillId="0" borderId="0" xfId="2" applyNumberFormat="1" applyFont="1" applyAlignment="1">
      <alignment horizontal="center" vertical="center"/>
    </xf>
    <xf numFmtId="167" fontId="1" fillId="0" borderId="0" xfId="0" applyNumberFormat="1" applyFont="1"/>
    <xf numFmtId="0" fontId="2" fillId="3" borderId="0" xfId="0" applyFont="1" applyFill="1"/>
    <xf numFmtId="37" fontId="2" fillId="3" borderId="0" xfId="0" applyNumberFormat="1" applyFont="1" applyFill="1" applyAlignment="1">
      <alignment vertical="center"/>
    </xf>
    <xf numFmtId="168" fontId="2" fillId="3" borderId="0" xfId="2" applyNumberFormat="1" applyFont="1" applyFill="1" applyBorder="1" applyAlignment="1" applyProtection="1">
      <alignment horizontal="center" vertical="center"/>
    </xf>
    <xf numFmtId="168" fontId="2" fillId="5" borderId="0" xfId="2" applyNumberFormat="1" applyFont="1" applyFill="1"/>
    <xf numFmtId="169" fontId="2" fillId="6" borderId="0" xfId="0" applyNumberFormat="1" applyFont="1" applyFill="1"/>
    <xf numFmtId="170" fontId="2" fillId="7" borderId="0" xfId="0" applyNumberFormat="1" applyFont="1" applyFill="1"/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3" fontId="2" fillId="3" borderId="17" xfId="2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6" fontId="2" fillId="3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/>
    </xf>
    <xf numFmtId="37" fontId="1" fillId="0" borderId="18" xfId="0" applyNumberFormat="1" applyFont="1" applyBorder="1" applyAlignment="1">
      <alignment horizontal="center" vertical="center"/>
    </xf>
    <xf numFmtId="37" fontId="3" fillId="0" borderId="19" xfId="0" applyNumberFormat="1" applyFont="1" applyBorder="1" applyAlignment="1">
      <alignment horizontal="center"/>
    </xf>
    <xf numFmtId="168" fontId="1" fillId="0" borderId="19" xfId="2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167" fontId="1" fillId="0" borderId="19" xfId="2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37" fontId="1" fillId="0" borderId="19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2" fillId="0" borderId="19" xfId="0" applyFont="1" applyBorder="1" applyAlignment="1">
      <alignment vertical="center" wrapText="1"/>
    </xf>
    <xf numFmtId="0" fontId="1" fillId="4" borderId="19" xfId="0" applyFont="1" applyFill="1" applyBorder="1" applyAlignment="1">
      <alignment horizontal="center" vertical="center"/>
    </xf>
    <xf numFmtId="167" fontId="1" fillId="4" borderId="19" xfId="2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37" fontId="1" fillId="0" borderId="19" xfId="0" applyNumberFormat="1" applyFont="1" applyBorder="1"/>
    <xf numFmtId="37" fontId="1" fillId="0" borderId="19" xfId="0" applyNumberFormat="1" applyFont="1" applyBorder="1" applyAlignment="1">
      <alignment vertical="center"/>
    </xf>
    <xf numFmtId="37" fontId="1" fillId="0" borderId="19" xfId="0" applyNumberFormat="1" applyFont="1" applyBorder="1" applyAlignment="1">
      <alignment horizontal="center"/>
    </xf>
    <xf numFmtId="0" fontId="1" fillId="0" borderId="19" xfId="0" applyFont="1" applyBorder="1"/>
    <xf numFmtId="2" fontId="1" fillId="0" borderId="19" xfId="0" applyNumberFormat="1" applyFont="1" applyBorder="1" applyAlignment="1">
      <alignment horizontal="center"/>
    </xf>
    <xf numFmtId="0" fontId="1" fillId="4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vertical="center" wrapText="1"/>
    </xf>
    <xf numFmtId="37" fontId="1" fillId="4" borderId="19" xfId="0" applyNumberFormat="1" applyFont="1" applyFill="1" applyBorder="1" applyAlignment="1">
      <alignment horizontal="center" vertical="center"/>
    </xf>
    <xf numFmtId="1" fontId="1" fillId="4" borderId="19" xfId="0" applyNumberFormat="1" applyFont="1" applyFill="1" applyBorder="1" applyAlignment="1">
      <alignment horizontal="center" vertical="center"/>
    </xf>
    <xf numFmtId="2" fontId="1" fillId="4" borderId="19" xfId="0" applyNumberFormat="1" applyFont="1" applyFill="1" applyBorder="1" applyAlignment="1">
      <alignment horizontal="center" vertical="center"/>
    </xf>
    <xf numFmtId="168" fontId="1" fillId="4" borderId="19" xfId="2" applyNumberFormat="1" applyFont="1" applyFill="1" applyBorder="1" applyAlignment="1">
      <alignment horizontal="right" vertical="center"/>
    </xf>
    <xf numFmtId="167" fontId="1" fillId="3" borderId="17" xfId="2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3" fontId="2" fillId="0" borderId="20" xfId="2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6" fontId="2" fillId="0" borderId="20" xfId="0" applyNumberFormat="1" applyFont="1" applyBorder="1" applyAlignment="1">
      <alignment horizontal="center" vertical="center"/>
    </xf>
    <xf numFmtId="167" fontId="1" fillId="0" borderId="20" xfId="2" applyNumberFormat="1" applyFont="1" applyFill="1" applyBorder="1" applyAlignment="1">
      <alignment horizontal="center" vertical="center"/>
    </xf>
    <xf numFmtId="0" fontId="0" fillId="0" borderId="14" xfId="0" applyBorder="1"/>
    <xf numFmtId="167" fontId="1" fillId="0" borderId="14" xfId="2" applyNumberFormat="1" applyFont="1" applyFill="1" applyBorder="1" applyAlignment="1">
      <alignment horizontal="center" vertical="center"/>
    </xf>
    <xf numFmtId="0" fontId="7" fillId="0" borderId="14" xfId="0" applyFont="1" applyBorder="1"/>
    <xf numFmtId="0" fontId="1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37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37" fontId="13" fillId="0" borderId="19" xfId="0" applyNumberFormat="1" applyFont="1" applyBorder="1" applyAlignment="1">
      <alignment horizontal="left"/>
    </xf>
    <xf numFmtId="39" fontId="1" fillId="0" borderId="19" xfId="0" applyNumberFormat="1" applyFont="1" applyBorder="1" applyAlignment="1">
      <alignment horizontal="center"/>
    </xf>
    <xf numFmtId="39" fontId="1" fillId="0" borderId="19" xfId="0" applyNumberFormat="1" applyFont="1" applyBorder="1" applyAlignment="1">
      <alignment horizontal="center" vertical="center"/>
    </xf>
    <xf numFmtId="0" fontId="14" fillId="0" borderId="14" xfId="0" applyFont="1" applyBorder="1"/>
    <xf numFmtId="0" fontId="1" fillId="0" borderId="14" xfId="0" applyFont="1" applyBorder="1" applyAlignment="1">
      <alignment horizontal="left"/>
    </xf>
    <xf numFmtId="0" fontId="15" fillId="0" borderId="0" xfId="0" applyFont="1"/>
    <xf numFmtId="8" fontId="8" fillId="0" borderId="0" xfId="0" applyNumberFormat="1" applyFont="1" applyAlignment="1">
      <alignment horizontal="right" vertical="center"/>
    </xf>
    <xf numFmtId="2" fontId="2" fillId="0" borderId="20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/>
    <xf numFmtId="0" fontId="0" fillId="0" borderId="14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/>
    <xf numFmtId="0" fontId="15" fillId="0" borderId="4" xfId="0" applyFont="1" applyBorder="1" applyAlignment="1">
      <alignment horizontal="center" wrapText="1"/>
    </xf>
    <xf numFmtId="0" fontId="15" fillId="0" borderId="14" xfId="0" applyFont="1" applyBorder="1" applyAlignment="1">
      <alignment wrapText="1"/>
    </xf>
    <xf numFmtId="0" fontId="15" fillId="0" borderId="14" xfId="0" applyFont="1" applyBorder="1"/>
    <xf numFmtId="2" fontId="15" fillId="0" borderId="14" xfId="0" applyNumberFormat="1" applyFont="1" applyBorder="1"/>
    <xf numFmtId="2" fontId="15" fillId="2" borderId="14" xfId="0" applyNumberFormat="1" applyFont="1" applyFill="1" applyBorder="1"/>
    <xf numFmtId="0" fontId="14" fillId="0" borderId="0" xfId="0" applyFont="1"/>
    <xf numFmtId="0" fontId="16" fillId="0" borderId="0" xfId="3"/>
    <xf numFmtId="165" fontId="9" fillId="0" borderId="7" xfId="1" applyNumberFormat="1" applyFont="1" applyBorder="1" applyAlignment="1">
      <alignment vertical="center" wrapText="1"/>
    </xf>
    <xf numFmtId="0" fontId="2" fillId="5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oes/current/oes_stru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tabSelected="1" topLeftCell="A4" workbookViewId="0">
      <selection activeCell="L28" sqref="L28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</cols>
  <sheetData>
    <row r="1" spans="1:12" ht="13" x14ac:dyDescent="0.3">
      <c r="A1" s="149" t="s">
        <v>113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2" ht="13" x14ac:dyDescent="0.3">
      <c r="A2" s="149" t="s">
        <v>114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2" ht="13" x14ac:dyDescent="0.3">
      <c r="A3" s="150" t="s">
        <v>115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2" ht="52" x14ac:dyDescent="0.25">
      <c r="A4" s="28" t="s">
        <v>74</v>
      </c>
      <c r="B4" s="29" t="s">
        <v>75</v>
      </c>
      <c r="C4" s="30" t="s">
        <v>76</v>
      </c>
      <c r="D4" s="30" t="s">
        <v>77</v>
      </c>
      <c r="E4" s="30" t="s">
        <v>78</v>
      </c>
      <c r="F4" s="30" t="s">
        <v>79</v>
      </c>
      <c r="G4" s="31" t="s">
        <v>80</v>
      </c>
      <c r="H4" s="30" t="s">
        <v>81</v>
      </c>
      <c r="I4" s="30" t="s">
        <v>82</v>
      </c>
      <c r="J4" s="32" t="s">
        <v>83</v>
      </c>
      <c r="L4">
        <v>65.900000000000006</v>
      </c>
    </row>
    <row r="5" spans="1:12" ht="13" x14ac:dyDescent="0.25">
      <c r="A5" s="33" t="s">
        <v>84</v>
      </c>
      <c r="B5" s="34" t="s">
        <v>85</v>
      </c>
      <c r="C5" s="34" t="s">
        <v>86</v>
      </c>
      <c r="D5" s="34" t="s">
        <v>87</v>
      </c>
      <c r="E5" s="34" t="s">
        <v>88</v>
      </c>
      <c r="F5" s="34" t="s">
        <v>89</v>
      </c>
      <c r="G5" s="35" t="s">
        <v>90</v>
      </c>
      <c r="H5" s="34" t="s">
        <v>91</v>
      </c>
      <c r="I5" s="36" t="s">
        <v>92</v>
      </c>
      <c r="J5" s="37" t="s">
        <v>93</v>
      </c>
    </row>
    <row r="6" spans="1:12" ht="13" x14ac:dyDescent="0.25">
      <c r="A6" s="73"/>
      <c r="B6" s="74" t="s">
        <v>103</v>
      </c>
      <c r="C6" s="74"/>
      <c r="D6" s="75"/>
      <c r="E6" s="76"/>
      <c r="F6" s="75"/>
      <c r="G6" s="77"/>
      <c r="H6" s="75"/>
      <c r="I6" s="76"/>
      <c r="J6" s="105"/>
    </row>
    <row r="7" spans="1:12" ht="13" x14ac:dyDescent="0.25">
      <c r="A7" s="106"/>
      <c r="B7" s="107"/>
      <c r="C7" s="107"/>
      <c r="D7" s="108"/>
      <c r="E7" s="109"/>
      <c r="F7" s="108"/>
      <c r="G7" s="110"/>
      <c r="H7" s="108"/>
      <c r="I7" s="129"/>
      <c r="J7" s="111"/>
    </row>
    <row r="8" spans="1:12" ht="13.5" x14ac:dyDescent="0.35">
      <c r="A8" s="81"/>
      <c r="B8" s="122" t="s">
        <v>58</v>
      </c>
      <c r="C8" s="123" t="s">
        <v>59</v>
      </c>
      <c r="D8" s="123">
        <v>9</v>
      </c>
      <c r="E8" s="123">
        <v>1</v>
      </c>
      <c r="F8" s="86">
        <f>SUM(D8*E8)</f>
        <v>9</v>
      </c>
      <c r="G8" s="123">
        <v>2</v>
      </c>
      <c r="H8" s="82">
        <f>F8*G8</f>
        <v>18</v>
      </c>
      <c r="I8" s="88">
        <f>'Weighted Wage '!F9</f>
        <v>65.900832000000008</v>
      </c>
      <c r="J8" s="84">
        <f>H8*I8</f>
        <v>1186.2149760000002</v>
      </c>
    </row>
    <row r="9" spans="1:12" ht="13.5" x14ac:dyDescent="0.35">
      <c r="A9" s="81"/>
      <c r="B9" s="122"/>
      <c r="C9" s="123"/>
      <c r="D9" s="123"/>
      <c r="E9" s="123"/>
      <c r="F9" s="124"/>
      <c r="G9" s="123"/>
      <c r="H9" s="82"/>
      <c r="I9" s="88"/>
      <c r="J9" s="84"/>
    </row>
    <row r="10" spans="1:12" ht="13" x14ac:dyDescent="0.3">
      <c r="A10" s="89" t="s">
        <v>60</v>
      </c>
      <c r="B10" s="85" t="s">
        <v>8</v>
      </c>
      <c r="C10" s="83" t="s">
        <v>7</v>
      </c>
      <c r="D10" s="86">
        <v>9</v>
      </c>
      <c r="E10" s="86">
        <v>1</v>
      </c>
      <c r="F10" s="87">
        <f>SUM(D10*E10)</f>
        <v>9</v>
      </c>
      <c r="G10" s="88">
        <v>5</v>
      </c>
      <c r="H10" s="82">
        <f t="shared" ref="H10:H26" si="0">F10*G10</f>
        <v>45</v>
      </c>
      <c r="I10" s="88">
        <f>'Weighted Wage '!F9</f>
        <v>65.900832000000008</v>
      </c>
      <c r="J10" s="84">
        <f>H10*I10</f>
        <v>2965.5374400000005</v>
      </c>
    </row>
    <row r="11" spans="1:12" ht="13" x14ac:dyDescent="0.3">
      <c r="A11" s="89"/>
      <c r="B11" s="85"/>
      <c r="C11" s="83"/>
      <c r="D11" s="86"/>
      <c r="E11" s="86"/>
      <c r="F11" s="87"/>
      <c r="G11" s="88"/>
      <c r="H11" s="82"/>
      <c r="I11" s="88"/>
      <c r="J11" s="84"/>
    </row>
    <row r="12" spans="1:12" ht="13" x14ac:dyDescent="0.3">
      <c r="A12" s="99"/>
      <c r="B12" s="100" t="s">
        <v>61</v>
      </c>
      <c r="C12" s="91"/>
      <c r="D12" s="101"/>
      <c r="E12" s="101"/>
      <c r="F12" s="102"/>
      <c r="G12" s="103"/>
      <c r="H12" s="104"/>
      <c r="I12" s="103"/>
      <c r="J12" s="92"/>
    </row>
    <row r="13" spans="1:12" ht="13" x14ac:dyDescent="0.3">
      <c r="A13" s="89"/>
      <c r="B13" s="90"/>
      <c r="C13" s="83"/>
      <c r="D13" s="86"/>
      <c r="E13" s="86"/>
      <c r="F13" s="87"/>
      <c r="G13" s="88"/>
      <c r="H13" s="82"/>
      <c r="I13" s="88"/>
      <c r="J13" s="84"/>
    </row>
    <row r="14" spans="1:12" ht="26" x14ac:dyDescent="0.3">
      <c r="A14" s="97" t="s">
        <v>62</v>
      </c>
      <c r="B14" s="85" t="s">
        <v>9</v>
      </c>
      <c r="C14" s="93" t="s">
        <v>7</v>
      </c>
      <c r="D14" s="86">
        <v>7</v>
      </c>
      <c r="E14" s="86">
        <v>1</v>
      </c>
      <c r="F14" s="87">
        <f t="shared" ref="F14:F28" si="1">SUM(D14*E14)</f>
        <v>7</v>
      </c>
      <c r="G14" s="88">
        <v>1</v>
      </c>
      <c r="H14" s="82">
        <f t="shared" si="0"/>
        <v>7</v>
      </c>
      <c r="I14" s="88">
        <f>'Weighted Wage '!F9</f>
        <v>65.900832000000008</v>
      </c>
      <c r="J14" s="84">
        <f>H14*I14</f>
        <v>461.30582400000003</v>
      </c>
    </row>
    <row r="15" spans="1:12" ht="13" x14ac:dyDescent="0.3">
      <c r="A15" s="97"/>
      <c r="B15" s="85"/>
      <c r="C15" s="93"/>
      <c r="D15" s="86"/>
      <c r="E15" s="86"/>
      <c r="F15" s="87"/>
      <c r="G15" s="88"/>
      <c r="H15" s="82"/>
      <c r="I15" s="88"/>
      <c r="J15" s="84"/>
    </row>
    <row r="16" spans="1:12" ht="13" x14ac:dyDescent="0.3">
      <c r="A16" s="97" t="s">
        <v>63</v>
      </c>
      <c r="B16" s="85" t="s">
        <v>1</v>
      </c>
      <c r="C16" s="93" t="s">
        <v>7</v>
      </c>
      <c r="D16" s="86">
        <v>7</v>
      </c>
      <c r="E16" s="86">
        <v>1</v>
      </c>
      <c r="F16" s="87">
        <f t="shared" si="1"/>
        <v>7</v>
      </c>
      <c r="G16" s="88">
        <v>1</v>
      </c>
      <c r="H16" s="82">
        <f t="shared" si="0"/>
        <v>7</v>
      </c>
      <c r="I16" s="88">
        <f>'Weighted Wage '!F9</f>
        <v>65.900832000000008</v>
      </c>
      <c r="J16" s="84">
        <f>H16*I16</f>
        <v>461.30582400000003</v>
      </c>
    </row>
    <row r="17" spans="1:10" ht="13" x14ac:dyDescent="0.3">
      <c r="A17" s="97"/>
      <c r="B17" s="85"/>
      <c r="C17" s="93"/>
      <c r="D17" s="86"/>
      <c r="E17" s="86"/>
      <c r="F17" s="87"/>
      <c r="G17" s="88"/>
      <c r="H17" s="82"/>
      <c r="I17" s="88"/>
      <c r="J17" s="84">
        <f>H17*I17</f>
        <v>0</v>
      </c>
    </row>
    <row r="18" spans="1:10" ht="13" x14ac:dyDescent="0.3">
      <c r="A18" s="97" t="s">
        <v>65</v>
      </c>
      <c r="B18" s="85" t="s">
        <v>2</v>
      </c>
      <c r="C18" s="93" t="s">
        <v>7</v>
      </c>
      <c r="D18" s="86">
        <v>7</v>
      </c>
      <c r="E18" s="86">
        <v>1</v>
      </c>
      <c r="F18" s="87">
        <f t="shared" ref="F18" si="2">SUM(D18*E18)</f>
        <v>7</v>
      </c>
      <c r="G18" s="88">
        <v>0.5</v>
      </c>
      <c r="H18" s="82">
        <f t="shared" si="0"/>
        <v>3.5</v>
      </c>
      <c r="I18" s="88">
        <f>'Weighted Wage '!F9</f>
        <v>65.900832000000008</v>
      </c>
      <c r="J18" s="84">
        <f t="shared" ref="J18:J42" si="3">H18*I18</f>
        <v>230.65291200000001</v>
      </c>
    </row>
    <row r="19" spans="1:10" ht="13" x14ac:dyDescent="0.3">
      <c r="A19" s="97"/>
      <c r="B19" s="85"/>
      <c r="C19" s="93"/>
      <c r="D19" s="86"/>
      <c r="E19" s="86"/>
      <c r="F19" s="87"/>
      <c r="G19" s="88"/>
      <c r="H19" s="82"/>
      <c r="I19" s="88"/>
      <c r="J19" s="84"/>
    </row>
    <row r="20" spans="1:10" ht="13" x14ac:dyDescent="0.3">
      <c r="A20" s="97" t="s">
        <v>66</v>
      </c>
      <c r="B20" s="85" t="s">
        <v>4</v>
      </c>
      <c r="C20" s="93" t="s">
        <v>7</v>
      </c>
      <c r="D20" s="86">
        <v>7</v>
      </c>
      <c r="E20" s="86">
        <v>1</v>
      </c>
      <c r="F20" s="87">
        <f t="shared" si="1"/>
        <v>7</v>
      </c>
      <c r="G20" s="88">
        <v>10</v>
      </c>
      <c r="H20" s="82">
        <f t="shared" si="0"/>
        <v>70</v>
      </c>
      <c r="I20" s="88">
        <f>'Weighted Wage '!F9</f>
        <v>65.900832000000008</v>
      </c>
      <c r="J20" s="84">
        <f t="shared" si="3"/>
        <v>4613.0582400000003</v>
      </c>
    </row>
    <row r="21" spans="1:10" ht="13" x14ac:dyDescent="0.3">
      <c r="A21" s="94"/>
      <c r="B21" s="95" t="s">
        <v>0</v>
      </c>
      <c r="C21" s="96"/>
      <c r="D21" s="86"/>
      <c r="E21" s="86"/>
      <c r="F21" s="87"/>
      <c r="G21" s="88"/>
      <c r="H21" s="82"/>
      <c r="I21" s="88"/>
      <c r="J21" s="84"/>
    </row>
    <row r="22" spans="1:10" ht="13" x14ac:dyDescent="0.3">
      <c r="A22" s="97" t="s">
        <v>64</v>
      </c>
      <c r="B22" s="85" t="s">
        <v>3</v>
      </c>
      <c r="C22" s="93" t="s">
        <v>7</v>
      </c>
      <c r="D22" s="86">
        <v>7</v>
      </c>
      <c r="E22" s="86">
        <v>1</v>
      </c>
      <c r="F22" s="87">
        <f>SUM(D22*E22)</f>
        <v>7</v>
      </c>
      <c r="G22" s="88">
        <v>40</v>
      </c>
      <c r="H22" s="82">
        <f t="shared" si="0"/>
        <v>280</v>
      </c>
      <c r="I22" s="88">
        <f>'Weighted Wage '!F9</f>
        <v>65.900832000000008</v>
      </c>
      <c r="J22" s="84">
        <f t="shared" si="3"/>
        <v>18452.232960000001</v>
      </c>
    </row>
    <row r="23" spans="1:10" ht="13" x14ac:dyDescent="0.3">
      <c r="A23" s="94"/>
      <c r="B23" s="95"/>
      <c r="C23" s="96"/>
      <c r="D23" s="86"/>
      <c r="E23" s="86"/>
      <c r="F23" s="87"/>
      <c r="G23" s="88"/>
      <c r="H23" s="82"/>
      <c r="I23" s="88"/>
      <c r="J23" s="84"/>
    </row>
    <row r="24" spans="1:10" ht="26" x14ac:dyDescent="0.3">
      <c r="A24" s="97" t="s">
        <v>67</v>
      </c>
      <c r="B24" s="85" t="s">
        <v>5</v>
      </c>
      <c r="C24" s="93" t="s">
        <v>7</v>
      </c>
      <c r="D24" s="86">
        <v>7</v>
      </c>
      <c r="E24" s="86">
        <v>1</v>
      </c>
      <c r="F24" s="87">
        <f t="shared" si="1"/>
        <v>7</v>
      </c>
      <c r="G24" s="88">
        <v>40</v>
      </c>
      <c r="H24" s="82">
        <f t="shared" si="0"/>
        <v>280</v>
      </c>
      <c r="I24" s="88">
        <f>'Weighted Wage '!F9</f>
        <v>65.900832000000008</v>
      </c>
      <c r="J24" s="84">
        <f t="shared" si="3"/>
        <v>18452.232960000001</v>
      </c>
    </row>
    <row r="25" spans="1:10" ht="13" x14ac:dyDescent="0.3">
      <c r="A25" s="97"/>
      <c r="B25" s="97"/>
      <c r="C25" s="93"/>
      <c r="D25" s="86"/>
      <c r="E25" s="86"/>
      <c r="F25" s="87"/>
      <c r="G25" s="88"/>
      <c r="H25" s="82"/>
      <c r="I25" s="88"/>
      <c r="J25" s="84"/>
    </row>
    <row r="26" spans="1:10" ht="13" x14ac:dyDescent="0.3">
      <c r="A26" s="97" t="s">
        <v>69</v>
      </c>
      <c r="B26" s="85" t="s">
        <v>68</v>
      </c>
      <c r="C26" s="93" t="s">
        <v>7</v>
      </c>
      <c r="D26" s="93">
        <v>7</v>
      </c>
      <c r="E26" s="93">
        <v>1</v>
      </c>
      <c r="F26" s="87">
        <f t="shared" si="1"/>
        <v>7</v>
      </c>
      <c r="G26" s="98">
        <v>1</v>
      </c>
      <c r="H26" s="82">
        <f t="shared" si="0"/>
        <v>7</v>
      </c>
      <c r="I26" s="88">
        <f>'Weighted Wage '!F9</f>
        <v>65.900832000000008</v>
      </c>
      <c r="J26" s="84">
        <f t="shared" si="3"/>
        <v>461.30582400000003</v>
      </c>
    </row>
    <row r="27" spans="1:10" ht="13" x14ac:dyDescent="0.3">
      <c r="A27" s="97"/>
      <c r="B27" s="85"/>
      <c r="C27" s="93"/>
      <c r="D27" s="93"/>
      <c r="E27" s="93"/>
      <c r="F27" s="93"/>
      <c r="G27" s="98"/>
      <c r="H27" s="82"/>
      <c r="I27" s="88"/>
      <c r="J27" s="84"/>
    </row>
    <row r="28" spans="1:10" ht="13" x14ac:dyDescent="0.3">
      <c r="A28" s="78" t="s">
        <v>124</v>
      </c>
      <c r="B28" s="44" t="s">
        <v>125</v>
      </c>
      <c r="C28" s="79" t="s">
        <v>7</v>
      </c>
      <c r="D28" s="80">
        <v>1</v>
      </c>
      <c r="E28" s="80">
        <v>1</v>
      </c>
      <c r="F28" s="87">
        <f t="shared" si="1"/>
        <v>1</v>
      </c>
      <c r="G28" s="98">
        <v>1</v>
      </c>
      <c r="H28" s="82">
        <f t="shared" ref="H28" si="4">F28*G28</f>
        <v>1</v>
      </c>
      <c r="I28" s="88">
        <f>'Weighted Wage '!F9</f>
        <v>65.900832000000008</v>
      </c>
      <c r="J28" s="84">
        <f t="shared" ref="J28" si="5">H28*I28</f>
        <v>65.900832000000008</v>
      </c>
    </row>
    <row r="29" spans="1:10" ht="13" x14ac:dyDescent="0.3">
      <c r="A29" s="44"/>
      <c r="B29" s="56"/>
      <c r="C29" s="46"/>
      <c r="D29" s="47"/>
      <c r="E29" s="47"/>
      <c r="F29" s="48"/>
      <c r="G29" s="49"/>
      <c r="H29" s="50"/>
      <c r="I29" s="49"/>
      <c r="J29" s="52">
        <f t="shared" si="3"/>
        <v>0</v>
      </c>
    </row>
    <row r="30" spans="1:10" ht="16" customHeight="1" x14ac:dyDescent="0.3">
      <c r="A30" s="57"/>
      <c r="B30" s="58" t="s">
        <v>95</v>
      </c>
      <c r="C30" s="59"/>
      <c r="D30" s="60"/>
      <c r="E30" s="60"/>
      <c r="F30" s="61"/>
      <c r="G30" s="62"/>
      <c r="H30" s="63"/>
      <c r="I30" s="62"/>
      <c r="J30" s="43"/>
    </row>
    <row r="31" spans="1:10" ht="13" x14ac:dyDescent="0.25">
      <c r="A31" s="125"/>
      <c r="B31" s="125"/>
      <c r="C31" s="125"/>
      <c r="D31" s="125"/>
      <c r="E31" s="125"/>
      <c r="F31" s="125"/>
      <c r="G31" s="125"/>
      <c r="H31" s="50"/>
      <c r="I31" s="49"/>
      <c r="J31" s="113"/>
    </row>
    <row r="32" spans="1:10" ht="26" x14ac:dyDescent="0.3">
      <c r="A32" s="126">
        <v>1719.7</v>
      </c>
      <c r="B32" s="44" t="s">
        <v>70</v>
      </c>
      <c r="C32" s="46" t="s">
        <v>7</v>
      </c>
      <c r="D32" s="47">
        <v>7</v>
      </c>
      <c r="E32" s="51">
        <v>1</v>
      </c>
      <c r="F32" s="48">
        <f t="shared" ref="F32:F34" si="6">SUM(D32*E32)</f>
        <v>7</v>
      </c>
      <c r="G32" s="49">
        <v>8</v>
      </c>
      <c r="H32" s="50">
        <f t="shared" ref="H32" si="7">F32*G32</f>
        <v>56</v>
      </c>
      <c r="I32" s="49">
        <f>'Weighted Wage '!F9</f>
        <v>65.900832000000008</v>
      </c>
      <c r="J32" s="113">
        <f>I32*H32</f>
        <v>3690.4465920000002</v>
      </c>
    </row>
    <row r="33" spans="1:10" ht="13" x14ac:dyDescent="0.3">
      <c r="A33" s="126"/>
      <c r="B33" s="44"/>
      <c r="C33" s="46"/>
      <c r="D33" s="51"/>
      <c r="E33" s="51"/>
      <c r="F33" s="48"/>
      <c r="G33" s="49"/>
      <c r="H33" s="50"/>
      <c r="I33" s="49"/>
      <c r="J33" s="113"/>
    </row>
    <row r="34" spans="1:10" ht="13" x14ac:dyDescent="0.3">
      <c r="A34" s="54" t="s">
        <v>73</v>
      </c>
      <c r="B34" s="115" t="s">
        <v>6</v>
      </c>
      <c r="C34" s="46" t="s">
        <v>7</v>
      </c>
      <c r="D34" s="47">
        <v>7</v>
      </c>
      <c r="E34" s="51">
        <v>1</v>
      </c>
      <c r="F34" s="48">
        <f t="shared" si="6"/>
        <v>7</v>
      </c>
      <c r="G34" s="49">
        <v>1</v>
      </c>
      <c r="H34" s="50">
        <f t="shared" ref="H34" si="8">F34*G34</f>
        <v>7</v>
      </c>
      <c r="I34" s="49">
        <f>'Weighted Wage '!F9</f>
        <v>65.900832000000008</v>
      </c>
      <c r="J34" s="113">
        <f>I34*H34</f>
        <v>461.30582400000003</v>
      </c>
    </row>
    <row r="35" spans="1:10" ht="13" x14ac:dyDescent="0.3">
      <c r="A35" s="54"/>
      <c r="B35" s="115"/>
      <c r="C35" s="46"/>
      <c r="D35" s="47"/>
      <c r="E35" s="51"/>
      <c r="F35" s="48"/>
      <c r="G35" s="49"/>
      <c r="H35" s="50"/>
      <c r="I35" s="49"/>
      <c r="J35" s="113"/>
    </row>
    <row r="36" spans="1:10" ht="13" x14ac:dyDescent="0.3">
      <c r="A36" s="54" t="s">
        <v>71</v>
      </c>
      <c r="B36" s="115" t="s">
        <v>72</v>
      </c>
      <c r="C36" s="46" t="s">
        <v>7</v>
      </c>
      <c r="D36" s="47">
        <v>7</v>
      </c>
      <c r="E36" s="51">
        <v>1</v>
      </c>
      <c r="F36" s="48">
        <v>7</v>
      </c>
      <c r="G36" s="49">
        <v>1</v>
      </c>
      <c r="H36" s="50">
        <f t="shared" ref="H36" si="9">F36*G36</f>
        <v>7</v>
      </c>
      <c r="I36" s="49">
        <f>'Weighted Wage '!F9</f>
        <v>65.900832000000008</v>
      </c>
      <c r="J36" s="113">
        <f>I36*H36</f>
        <v>461.30582400000003</v>
      </c>
    </row>
    <row r="37" spans="1:10" ht="13" x14ac:dyDescent="0.3">
      <c r="A37" s="54"/>
      <c r="B37" s="115"/>
      <c r="C37" s="46"/>
      <c r="D37" s="47"/>
      <c r="E37" s="51"/>
      <c r="F37" s="48"/>
      <c r="G37" s="49"/>
      <c r="H37" s="50"/>
      <c r="I37" s="49"/>
      <c r="J37" s="113"/>
    </row>
    <row r="38" spans="1:10" ht="13" x14ac:dyDescent="0.3">
      <c r="A38" s="126" t="s">
        <v>101</v>
      </c>
      <c r="B38" s="115" t="s">
        <v>10</v>
      </c>
      <c r="C38" s="46" t="s">
        <v>7</v>
      </c>
      <c r="D38" s="51">
        <v>6</v>
      </c>
      <c r="E38" s="51">
        <v>1</v>
      </c>
      <c r="F38" s="48">
        <f t="shared" ref="F38" si="10">SUM(D38*E38)</f>
        <v>6</v>
      </c>
      <c r="G38" s="49">
        <v>1</v>
      </c>
      <c r="H38" s="53">
        <f t="shared" ref="H38" si="11">SUM(F38*G38)</f>
        <v>6</v>
      </c>
      <c r="I38" s="49">
        <f>'Weighted Wage '!F9</f>
        <v>65.900832000000008</v>
      </c>
      <c r="J38" s="113">
        <f>I38*H38</f>
        <v>395.40499200000005</v>
      </c>
    </row>
    <row r="39" spans="1:10" ht="13" x14ac:dyDescent="0.3">
      <c r="A39" s="54"/>
      <c r="B39" s="115"/>
      <c r="C39" s="46"/>
      <c r="D39" s="47"/>
      <c r="E39" s="51"/>
      <c r="F39" s="48"/>
      <c r="G39" s="49"/>
      <c r="H39" s="50"/>
      <c r="I39" s="49"/>
      <c r="J39" s="113"/>
    </row>
    <row r="40" spans="1:10" ht="13" x14ac:dyDescent="0.3">
      <c r="A40" s="126">
        <v>1719.12</v>
      </c>
      <c r="B40" s="115" t="s">
        <v>102</v>
      </c>
      <c r="C40" s="46" t="s">
        <v>7</v>
      </c>
      <c r="D40" s="51">
        <v>6</v>
      </c>
      <c r="E40" s="51">
        <v>2</v>
      </c>
      <c r="F40" s="48">
        <f t="shared" ref="F40" si="12">SUM(D40*E40)</f>
        <v>12</v>
      </c>
      <c r="G40" s="49">
        <v>4</v>
      </c>
      <c r="H40" s="53">
        <f t="shared" ref="H40" si="13">SUM(F40*G40)</f>
        <v>48</v>
      </c>
      <c r="I40" s="49">
        <f>'Weighted Wage '!F9</f>
        <v>65.900832000000008</v>
      </c>
      <c r="J40" s="113">
        <f>I40*H40</f>
        <v>3163.2399360000004</v>
      </c>
    </row>
    <row r="41" spans="1:10" ht="13" x14ac:dyDescent="0.3">
      <c r="A41" s="114"/>
      <c r="B41" s="116"/>
      <c r="C41" s="117"/>
      <c r="D41" s="118"/>
      <c r="E41" s="119"/>
      <c r="F41" s="120"/>
      <c r="G41" s="121"/>
      <c r="H41" s="50"/>
      <c r="I41" s="49"/>
      <c r="J41" s="113"/>
    </row>
    <row r="42" spans="1:10" ht="13" x14ac:dyDescent="0.3">
      <c r="A42" s="54"/>
      <c r="B42" s="45" t="s">
        <v>96</v>
      </c>
      <c r="C42" s="46" t="s">
        <v>7</v>
      </c>
      <c r="D42" s="47">
        <v>6</v>
      </c>
      <c r="E42" s="47">
        <v>1</v>
      </c>
      <c r="F42" s="48">
        <f t="shared" ref="F42" si="14">D42*E42</f>
        <v>6</v>
      </c>
      <c r="G42" s="49">
        <v>1</v>
      </c>
      <c r="H42" s="50">
        <f t="shared" ref="H42" si="15">SUM(F42*G42)</f>
        <v>6</v>
      </c>
      <c r="I42" s="49">
        <f>'Weighted Wage '!F9</f>
        <v>65.900832000000008</v>
      </c>
      <c r="J42" s="52">
        <f t="shared" si="3"/>
        <v>395.40499200000005</v>
      </c>
    </row>
    <row r="43" spans="1:10" ht="13" x14ac:dyDescent="0.3">
      <c r="B43" s="64"/>
      <c r="C43" s="4"/>
      <c r="D43" s="3"/>
      <c r="E43" s="3"/>
      <c r="F43" s="65">
        <f>SUM(F8:F42)</f>
        <v>113</v>
      </c>
      <c r="G43" s="1"/>
      <c r="H43" s="55">
        <f>SUM(H8:H42)</f>
        <v>848.5</v>
      </c>
      <c r="I43" s="6"/>
      <c r="J43" s="66">
        <f>SUM(J8:J42)</f>
        <v>55916.855952000013</v>
      </c>
    </row>
    <row r="44" spans="1:10" ht="13" x14ac:dyDescent="0.3">
      <c r="B44" s="64"/>
      <c r="C44" s="4"/>
      <c r="D44" s="3"/>
      <c r="E44" s="3"/>
      <c r="F44" s="2"/>
      <c r="G44" s="1"/>
      <c r="H44" s="7"/>
      <c r="I44" s="6"/>
      <c r="J44" s="6"/>
    </row>
    <row r="45" spans="1:10" ht="13" x14ac:dyDescent="0.3">
      <c r="B45" s="64"/>
      <c r="C45" s="67" t="s">
        <v>97</v>
      </c>
      <c r="D45" s="68"/>
      <c r="E45" s="68"/>
      <c r="F45" s="69">
        <f>F43</f>
        <v>113</v>
      </c>
      <c r="G45" s="1"/>
      <c r="H45" s="7"/>
      <c r="I45" s="6"/>
      <c r="J45" s="6"/>
    </row>
    <row r="46" spans="1:10" ht="13" x14ac:dyDescent="0.3">
      <c r="C46" s="6"/>
      <c r="D46" s="146" t="s">
        <v>98</v>
      </c>
      <c r="E46" s="146"/>
      <c r="F46" s="146"/>
      <c r="G46" s="146"/>
      <c r="H46" s="70">
        <f>H43</f>
        <v>848.5</v>
      </c>
      <c r="I46" s="6"/>
      <c r="J46" s="6"/>
    </row>
    <row r="47" spans="1:10" ht="13" x14ac:dyDescent="0.3">
      <c r="C47" s="6"/>
      <c r="D47" s="6"/>
      <c r="E47" s="6"/>
      <c r="F47" s="6"/>
      <c r="G47" s="147" t="s">
        <v>99</v>
      </c>
      <c r="H47" s="147"/>
      <c r="I47" s="147"/>
      <c r="J47" s="71">
        <f>J43</f>
        <v>55916.855952000013</v>
      </c>
    </row>
    <row r="48" spans="1:10" ht="13" x14ac:dyDescent="0.3">
      <c r="C48" s="148" t="s">
        <v>100</v>
      </c>
      <c r="D48" s="148"/>
      <c r="E48" s="148"/>
      <c r="F48" s="148"/>
      <c r="G48" s="72">
        <f>H46/F45</f>
        <v>7.5088495575221241</v>
      </c>
      <c r="H48" s="6"/>
      <c r="I48" s="6"/>
      <c r="J48" s="6"/>
    </row>
  </sheetData>
  <customSheetViews>
    <customSheetView guid="{6D408708-B60D-4677-A8AE-FDB2202DA023}">
      <pageMargins left="0.75" right="0.75" top="1" bottom="1" header="0.5" footer="0.5"/>
      <headerFooter alignWithMargins="0"/>
    </customSheetView>
    <customSheetView guid="{824B90F9-415C-4796-9E3D-A1CDA185FF5F}">
      <pageMargins left="0.75" right="0.75" top="1" bottom="1" header="0.5" footer="0.5"/>
      <headerFooter alignWithMargins="0"/>
    </customSheetView>
    <customSheetView guid="{9C915AD1-207C-4784-8563-74210CE5FEE1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6D91BC3E-AAD1-45FF-B665-9358F89A956A}">
      <pageMargins left="0.75" right="0.75" top="1" bottom="1" header="0.5" footer="0.5"/>
      <headerFooter alignWithMargins="0"/>
    </customSheetView>
    <customSheetView guid="{5C6A5B93-93B7-43B1-A373-A289E18FF6F7}">
      <pageMargins left="0.75" right="0.75" top="1" bottom="1" header="0.5" footer="0.5"/>
      <headerFooter alignWithMargins="0"/>
    </customSheetView>
    <customSheetView guid="{A2F5F949-EDF6-4F18-A45D-F28D48CF9216}">
      <pageMargins left="0.75" right="0.75" top="1" bottom="1" header="0.5" footer="0.5"/>
      <headerFooter alignWithMargins="0"/>
    </customSheetView>
  </customSheetViews>
  <mergeCells count="6">
    <mergeCell ref="D46:G46"/>
    <mergeCell ref="G47:I47"/>
    <mergeCell ref="C48:F48"/>
    <mergeCell ref="A1:J1"/>
    <mergeCell ref="A2:J2"/>
    <mergeCell ref="A3:J3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D89F-F798-4768-ADAC-B1496FB1B962}">
  <dimension ref="A1:K16"/>
  <sheetViews>
    <sheetView workbookViewId="0">
      <selection activeCell="K9" sqref="K9"/>
    </sheetView>
  </sheetViews>
  <sheetFormatPr defaultRowHeight="12.5" x14ac:dyDescent="0.25"/>
  <cols>
    <col min="1" max="1" width="30.1796875" customWidth="1"/>
    <col min="3" max="3" width="9.54296875" bestFit="1" customWidth="1"/>
  </cols>
  <sheetData>
    <row r="1" spans="1:11" ht="15" x14ac:dyDescent="0.3">
      <c r="A1" s="137" t="s">
        <v>16</v>
      </c>
      <c r="B1" s="127"/>
      <c r="C1" s="127"/>
      <c r="D1" s="127"/>
      <c r="E1" s="127"/>
      <c r="F1" s="127"/>
    </row>
    <row r="2" spans="1:11" ht="13.5" thickBot="1" x14ac:dyDescent="0.35">
      <c r="A2" s="127"/>
      <c r="B2" s="127"/>
      <c r="C2" s="127"/>
      <c r="D2" s="127"/>
      <c r="E2" s="127"/>
      <c r="F2" s="127"/>
    </row>
    <row r="3" spans="1:11" ht="52.5" thickBot="1" x14ac:dyDescent="0.35">
      <c r="A3" s="138" t="s">
        <v>14</v>
      </c>
      <c r="B3" s="139" t="s">
        <v>104</v>
      </c>
      <c r="C3" s="139" t="s">
        <v>118</v>
      </c>
      <c r="D3" s="139" t="s">
        <v>31</v>
      </c>
      <c r="E3" s="139" t="s">
        <v>105</v>
      </c>
      <c r="F3" s="139" t="s">
        <v>106</v>
      </c>
      <c r="H3" s="134" t="s">
        <v>116</v>
      </c>
      <c r="I3" s="144" t="s">
        <v>120</v>
      </c>
    </row>
    <row r="4" spans="1:11" ht="13" x14ac:dyDescent="0.3">
      <c r="A4" s="140" t="s">
        <v>107</v>
      </c>
      <c r="B4" s="141">
        <v>59.07</v>
      </c>
      <c r="C4" s="141">
        <f>B4*A12</f>
        <v>17.366579999999999</v>
      </c>
      <c r="D4" s="141">
        <f>B4+C4</f>
        <v>76.436579999999992</v>
      </c>
      <c r="E4" s="140">
        <v>20</v>
      </c>
      <c r="F4" s="141">
        <f>D4*0.2</f>
        <v>15.287315999999999</v>
      </c>
      <c r="H4" s="135"/>
    </row>
    <row r="5" spans="1:11" ht="15.5" x14ac:dyDescent="0.35">
      <c r="A5" s="140" t="s">
        <v>108</v>
      </c>
      <c r="B5" s="141">
        <v>78.739999999999995</v>
      </c>
      <c r="C5" s="141">
        <f>B5*A12</f>
        <v>23.149559999999997</v>
      </c>
      <c r="D5" s="141">
        <f>B5+C5</f>
        <v>101.88955999999999</v>
      </c>
      <c r="E5" s="140">
        <v>10</v>
      </c>
      <c r="F5" s="141">
        <f>D5*0.1</f>
        <v>10.188955999999999</v>
      </c>
      <c r="H5" s="136" t="s">
        <v>117</v>
      </c>
      <c r="I5" s="5" t="s">
        <v>121</v>
      </c>
    </row>
    <row r="6" spans="1:11" ht="13" x14ac:dyDescent="0.3">
      <c r="A6" s="140" t="s">
        <v>109</v>
      </c>
      <c r="B6" s="141">
        <v>54.83</v>
      </c>
      <c r="C6" s="141">
        <f>B6*A12</f>
        <v>16.12002</v>
      </c>
      <c r="D6" s="141">
        <f>B6+C6</f>
        <v>70.950019999999995</v>
      </c>
      <c r="E6" s="140">
        <v>30</v>
      </c>
      <c r="F6" s="141">
        <f>D6*0.3</f>
        <v>21.285005999999999</v>
      </c>
    </row>
    <row r="7" spans="1:11" ht="13" x14ac:dyDescent="0.3">
      <c r="A7" s="140" t="s">
        <v>110</v>
      </c>
      <c r="B7" s="141">
        <v>41.7</v>
      </c>
      <c r="C7" s="141">
        <f>B7*A12</f>
        <v>12.2598</v>
      </c>
      <c r="D7" s="141">
        <f>B7+C7</f>
        <v>53.959800000000001</v>
      </c>
      <c r="E7" s="140">
        <v>30</v>
      </c>
      <c r="F7" s="141">
        <f>D7*0.3</f>
        <v>16.187940000000001</v>
      </c>
    </row>
    <row r="8" spans="1:11" ht="25.5" customHeight="1" x14ac:dyDescent="0.3">
      <c r="A8" s="139" t="s">
        <v>111</v>
      </c>
      <c r="B8" s="141">
        <v>22.81</v>
      </c>
      <c r="C8" s="141">
        <f>B8*A12</f>
        <v>6.7061399999999995</v>
      </c>
      <c r="D8" s="141">
        <f>B8+C8</f>
        <v>29.51614</v>
      </c>
      <c r="E8" s="140">
        <v>10</v>
      </c>
      <c r="F8" s="141">
        <f>D8*0.1</f>
        <v>2.9516140000000002</v>
      </c>
    </row>
    <row r="9" spans="1:11" ht="13" x14ac:dyDescent="0.3">
      <c r="A9" s="140"/>
      <c r="B9" s="140"/>
      <c r="C9" s="140"/>
      <c r="D9" s="140"/>
      <c r="E9" s="140">
        <f>SUM(E4:E8)</f>
        <v>100</v>
      </c>
      <c r="F9" s="142">
        <f>SUM(F4:F8)</f>
        <v>65.900832000000008</v>
      </c>
    </row>
    <row r="11" spans="1:11" ht="13" x14ac:dyDescent="0.25">
      <c r="K11" s="133"/>
    </row>
    <row r="12" spans="1:11" ht="13" x14ac:dyDescent="0.25">
      <c r="A12">
        <v>0.29399999999999998</v>
      </c>
      <c r="B12" s="143" t="s">
        <v>119</v>
      </c>
      <c r="C12" s="128"/>
      <c r="D12" s="128"/>
      <c r="K12" s="133"/>
    </row>
    <row r="13" spans="1:11" ht="13" x14ac:dyDescent="0.25">
      <c r="C13" s="128"/>
      <c r="D13" s="128"/>
      <c r="K13" s="133"/>
    </row>
    <row r="14" spans="1:11" ht="13" x14ac:dyDescent="0.25">
      <c r="C14" s="128"/>
      <c r="D14" s="128"/>
      <c r="K14" s="133"/>
    </row>
    <row r="15" spans="1:11" ht="13" x14ac:dyDescent="0.25">
      <c r="C15" s="128"/>
      <c r="D15" s="128"/>
      <c r="K15" s="133"/>
    </row>
    <row r="16" spans="1:11" ht="13" x14ac:dyDescent="0.25">
      <c r="C16" s="128"/>
      <c r="D16" s="128"/>
    </row>
  </sheetData>
  <hyperlinks>
    <hyperlink ref="I3" r:id="rId1" xr:uid="{66C94926-8C4B-4E7A-BD68-DD25DD3864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E813-3292-475F-9D3A-D7976D500DD3}">
  <dimension ref="A3:D63"/>
  <sheetViews>
    <sheetView workbookViewId="0">
      <selection activeCell="A3" sqref="A3"/>
    </sheetView>
  </sheetViews>
  <sheetFormatPr defaultRowHeight="12.5" x14ac:dyDescent="0.25"/>
  <cols>
    <col min="1" max="1" width="44.54296875" bestFit="1" customWidth="1"/>
    <col min="2" max="2" width="17.453125" bestFit="1" customWidth="1"/>
    <col min="3" max="3" width="14.81640625" bestFit="1" customWidth="1"/>
    <col min="4" max="4" width="11.54296875" bestFit="1" customWidth="1"/>
    <col min="5" max="5" width="9.453125" bestFit="1" customWidth="1"/>
    <col min="7" max="7" width="10.453125" bestFit="1" customWidth="1"/>
  </cols>
  <sheetData>
    <row r="3" spans="1:4" ht="16" thickBot="1" x14ac:dyDescent="0.4">
      <c r="A3" s="5" t="s">
        <v>123</v>
      </c>
    </row>
    <row r="4" spans="1:4" ht="15" thickBot="1" x14ac:dyDescent="0.3">
      <c r="A4" s="9" t="s">
        <v>17</v>
      </c>
      <c r="B4" s="10" t="s">
        <v>18</v>
      </c>
      <c r="C4" s="10" t="s">
        <v>19</v>
      </c>
      <c r="D4" s="10" t="s">
        <v>20</v>
      </c>
    </row>
    <row r="5" spans="1:4" ht="15" thickBot="1" x14ac:dyDescent="0.3">
      <c r="A5" s="11" t="s">
        <v>21</v>
      </c>
      <c r="B5" s="25">
        <v>84.55</v>
      </c>
      <c r="C5" s="23">
        <f>B5*0.3625</f>
        <v>30.649374999999999</v>
      </c>
      <c r="D5" s="17">
        <f>B5*1.3625</f>
        <v>115.199375</v>
      </c>
    </row>
    <row r="6" spans="1:4" ht="15" thickBot="1" x14ac:dyDescent="0.3">
      <c r="A6" s="11" t="s">
        <v>22</v>
      </c>
      <c r="B6" s="25">
        <v>84.55</v>
      </c>
      <c r="C6" s="23">
        <f t="shared" ref="C6:C13" si="0">B6*0.3625</f>
        <v>30.649374999999999</v>
      </c>
      <c r="D6" s="17">
        <f t="shared" ref="D6:D13" si="1">B6*1.3625</f>
        <v>115.199375</v>
      </c>
    </row>
    <row r="7" spans="1:4" ht="15" thickBot="1" x14ac:dyDescent="0.3">
      <c r="A7" s="11" t="s">
        <v>23</v>
      </c>
      <c r="B7" s="25">
        <v>60.83</v>
      </c>
      <c r="C7" s="23">
        <f t="shared" si="0"/>
        <v>22.050874999999998</v>
      </c>
      <c r="D7" s="17">
        <f t="shared" si="1"/>
        <v>82.880875000000003</v>
      </c>
    </row>
    <row r="8" spans="1:4" ht="15" thickBot="1" x14ac:dyDescent="0.3">
      <c r="A8" s="11" t="s">
        <v>24</v>
      </c>
      <c r="B8" s="25">
        <v>60.83</v>
      </c>
      <c r="C8" s="23">
        <f t="shared" si="0"/>
        <v>22.050874999999998</v>
      </c>
      <c r="D8" s="17">
        <f t="shared" si="1"/>
        <v>82.880875000000003</v>
      </c>
    </row>
    <row r="9" spans="1:4" ht="15" thickBot="1" x14ac:dyDescent="0.3">
      <c r="A9" s="11" t="s">
        <v>25</v>
      </c>
      <c r="B9" s="25">
        <v>60.83</v>
      </c>
      <c r="C9" s="23">
        <f t="shared" si="0"/>
        <v>22.050874999999998</v>
      </c>
      <c r="D9" s="17">
        <f t="shared" si="1"/>
        <v>82.880875000000003</v>
      </c>
    </row>
    <row r="10" spans="1:4" ht="15" thickBot="1" x14ac:dyDescent="0.3">
      <c r="A10" s="11" t="s">
        <v>26</v>
      </c>
      <c r="B10" s="25">
        <v>84.55</v>
      </c>
      <c r="C10" s="23">
        <f t="shared" si="0"/>
        <v>30.649374999999999</v>
      </c>
      <c r="D10" s="17">
        <f t="shared" si="1"/>
        <v>115.199375</v>
      </c>
    </row>
    <row r="11" spans="1:4" ht="15" thickBot="1" x14ac:dyDescent="0.3">
      <c r="A11" s="11" t="s">
        <v>27</v>
      </c>
      <c r="B11" s="25">
        <v>84.55</v>
      </c>
      <c r="C11" s="23">
        <f t="shared" si="0"/>
        <v>30.649374999999999</v>
      </c>
      <c r="D11" s="17">
        <f t="shared" si="1"/>
        <v>115.199375</v>
      </c>
    </row>
    <row r="12" spans="1:4" ht="15" thickBot="1" x14ac:dyDescent="0.3">
      <c r="A12" s="11" t="s">
        <v>28</v>
      </c>
      <c r="B12" s="24">
        <v>87.93</v>
      </c>
      <c r="C12" s="23">
        <f t="shared" si="0"/>
        <v>31.874625000000002</v>
      </c>
      <c r="D12" s="17">
        <f t="shared" si="1"/>
        <v>119.80462500000002</v>
      </c>
    </row>
    <row r="13" spans="1:4" ht="15" thickBot="1" x14ac:dyDescent="0.3">
      <c r="A13" s="11" t="s">
        <v>29</v>
      </c>
      <c r="B13" s="24">
        <v>90.99</v>
      </c>
      <c r="C13" s="23">
        <f t="shared" si="0"/>
        <v>32.983874999999998</v>
      </c>
      <c r="D13" s="17">
        <f t="shared" si="1"/>
        <v>123.97387499999999</v>
      </c>
    </row>
    <row r="16" spans="1:4" ht="16" thickBot="1" x14ac:dyDescent="0.4">
      <c r="A16" s="5" t="s">
        <v>50</v>
      </c>
    </row>
    <row r="17" spans="1:4" ht="15" thickBot="1" x14ac:dyDescent="0.3">
      <c r="A17" s="13" t="s">
        <v>30</v>
      </c>
      <c r="B17" s="14"/>
      <c r="C17" s="14"/>
      <c r="D17" s="14"/>
    </row>
    <row r="18" spans="1:4" ht="15" thickBot="1" x14ac:dyDescent="0.3">
      <c r="A18" s="11" t="s">
        <v>17</v>
      </c>
      <c r="B18" s="12" t="s">
        <v>31</v>
      </c>
      <c r="C18" s="12" t="s">
        <v>15</v>
      </c>
      <c r="D18" s="12" t="s">
        <v>32</v>
      </c>
    </row>
    <row r="19" spans="1:4" ht="15" thickBot="1" x14ac:dyDescent="0.3">
      <c r="A19" s="11" t="s">
        <v>33</v>
      </c>
      <c r="B19" s="23">
        <v>115.199375</v>
      </c>
      <c r="C19" s="12">
        <v>2</v>
      </c>
      <c r="D19" s="23">
        <f>B19*C19</f>
        <v>230.39875000000001</v>
      </c>
    </row>
    <row r="20" spans="1:4" ht="15" thickBot="1" x14ac:dyDescent="0.3">
      <c r="A20" s="11" t="s">
        <v>34</v>
      </c>
      <c r="B20" s="23">
        <v>115.199375</v>
      </c>
      <c r="C20" s="12">
        <v>3</v>
      </c>
      <c r="D20" s="23">
        <f t="shared" ref="D20:D23" si="2">B20*C20</f>
        <v>345.59812499999998</v>
      </c>
    </row>
    <row r="21" spans="1:4" ht="15" thickBot="1" x14ac:dyDescent="0.3">
      <c r="A21" s="11" t="s">
        <v>35</v>
      </c>
      <c r="B21" s="17">
        <v>82.880875000000003</v>
      </c>
      <c r="C21" s="12">
        <v>6</v>
      </c>
      <c r="D21" s="23">
        <f t="shared" si="2"/>
        <v>497.28525000000002</v>
      </c>
    </row>
    <row r="22" spans="1:4" ht="15" thickBot="1" x14ac:dyDescent="0.3">
      <c r="A22" s="11" t="s">
        <v>36</v>
      </c>
      <c r="B22" s="17">
        <v>82.880875000000003</v>
      </c>
      <c r="C22" s="12">
        <v>5</v>
      </c>
      <c r="D22" s="23">
        <f t="shared" si="2"/>
        <v>414.40437500000002</v>
      </c>
    </row>
    <row r="23" spans="1:4" ht="15" thickBot="1" x14ac:dyDescent="0.3">
      <c r="A23" s="11" t="s">
        <v>37</v>
      </c>
      <c r="B23" s="24">
        <v>119.8</v>
      </c>
      <c r="C23" s="12">
        <v>2</v>
      </c>
      <c r="D23" s="23">
        <f t="shared" si="2"/>
        <v>239.6</v>
      </c>
    </row>
    <row r="24" spans="1:4" ht="15" thickBot="1" x14ac:dyDescent="0.3">
      <c r="A24" s="11" t="s">
        <v>38</v>
      </c>
      <c r="B24" s="8"/>
      <c r="C24" s="8"/>
      <c r="D24" s="23">
        <f>SUM(D19:D23)</f>
        <v>1727.2865000000002</v>
      </c>
    </row>
    <row r="25" spans="1:4" ht="13.5" thickBot="1" x14ac:dyDescent="0.3">
      <c r="A25" s="15"/>
      <c r="B25" s="8"/>
      <c r="C25" s="8"/>
      <c r="D25" s="8"/>
    </row>
    <row r="26" spans="1:4" ht="15" thickBot="1" x14ac:dyDescent="0.3">
      <c r="A26" s="16" t="s">
        <v>39</v>
      </c>
      <c r="B26" s="8"/>
      <c r="C26" s="8"/>
      <c r="D26" s="8"/>
    </row>
    <row r="27" spans="1:4" ht="15" thickBot="1" x14ac:dyDescent="0.3">
      <c r="A27" s="11" t="s">
        <v>33</v>
      </c>
      <c r="B27" s="23">
        <v>115.199375</v>
      </c>
      <c r="C27" s="12">
        <v>45</v>
      </c>
      <c r="D27" s="23">
        <f t="shared" ref="D27:D32" si="3">B27*C27</f>
        <v>5183.9718750000002</v>
      </c>
    </row>
    <row r="28" spans="1:4" ht="15" thickBot="1" x14ac:dyDescent="0.3">
      <c r="A28" s="11" t="s">
        <v>34</v>
      </c>
      <c r="B28" s="23">
        <v>115.199375</v>
      </c>
      <c r="C28" s="12">
        <v>30</v>
      </c>
      <c r="D28" s="23">
        <f t="shared" si="3"/>
        <v>3455.9812500000003</v>
      </c>
    </row>
    <row r="29" spans="1:4" ht="15" thickBot="1" x14ac:dyDescent="0.3">
      <c r="A29" s="11" t="s">
        <v>35</v>
      </c>
      <c r="B29" s="17">
        <v>82.880875000000003</v>
      </c>
      <c r="C29" s="12">
        <v>30</v>
      </c>
      <c r="D29" s="23">
        <f t="shared" si="3"/>
        <v>2486.42625</v>
      </c>
    </row>
    <row r="30" spans="1:4" ht="15" thickBot="1" x14ac:dyDescent="0.3">
      <c r="A30" s="11" t="s">
        <v>40</v>
      </c>
      <c r="B30" s="17">
        <v>82.880875000000003</v>
      </c>
      <c r="C30" s="12">
        <v>64</v>
      </c>
      <c r="D30" s="23">
        <f t="shared" si="3"/>
        <v>5304.3760000000002</v>
      </c>
    </row>
    <row r="31" spans="1:4" ht="15" thickBot="1" x14ac:dyDescent="0.3">
      <c r="A31" s="11" t="s">
        <v>41</v>
      </c>
      <c r="B31" s="23">
        <v>115.199375</v>
      </c>
      <c r="C31" s="12">
        <v>5</v>
      </c>
      <c r="D31" s="23">
        <f t="shared" si="3"/>
        <v>575.99687500000005</v>
      </c>
    </row>
    <row r="32" spans="1:4" ht="15" thickBot="1" x14ac:dyDescent="0.3">
      <c r="A32" s="11" t="s">
        <v>37</v>
      </c>
      <c r="B32" s="24">
        <v>119.8</v>
      </c>
      <c r="C32" s="12">
        <v>5</v>
      </c>
      <c r="D32" s="23">
        <f t="shared" si="3"/>
        <v>599</v>
      </c>
    </row>
    <row r="33" spans="1:4" ht="15" thickBot="1" x14ac:dyDescent="0.3">
      <c r="A33" s="11" t="s">
        <v>38</v>
      </c>
      <c r="B33" s="8"/>
      <c r="C33" s="8"/>
      <c r="D33" s="17">
        <f>SUM(D27:D32)</f>
        <v>17605.752250000001</v>
      </c>
    </row>
    <row r="34" spans="1:4" ht="13.5" thickBot="1" x14ac:dyDescent="0.3">
      <c r="A34" s="15"/>
      <c r="B34" s="8"/>
      <c r="C34" s="8"/>
      <c r="D34" s="8"/>
    </row>
    <row r="35" spans="1:4" ht="15" thickBot="1" x14ac:dyDescent="0.3">
      <c r="A35" s="151" t="s">
        <v>42</v>
      </c>
      <c r="B35" s="152"/>
      <c r="C35" s="8"/>
      <c r="D35" s="8"/>
    </row>
    <row r="36" spans="1:4" ht="15" thickBot="1" x14ac:dyDescent="0.3">
      <c r="A36" s="11" t="s">
        <v>33</v>
      </c>
      <c r="B36" s="23">
        <v>115.199375</v>
      </c>
      <c r="C36" s="12">
        <v>16</v>
      </c>
      <c r="D36" s="23">
        <f t="shared" ref="D36:D45" si="4">B36*C36</f>
        <v>1843.19</v>
      </c>
    </row>
    <row r="37" spans="1:4" ht="15" thickBot="1" x14ac:dyDescent="0.3">
      <c r="A37" s="11" t="s">
        <v>34</v>
      </c>
      <c r="B37" s="23">
        <v>115.199375</v>
      </c>
      <c r="C37" s="12">
        <v>40</v>
      </c>
      <c r="D37" s="23">
        <f t="shared" si="4"/>
        <v>4607.9750000000004</v>
      </c>
    </row>
    <row r="38" spans="1:4" ht="15" thickBot="1" x14ac:dyDescent="0.3">
      <c r="A38" s="11" t="s">
        <v>35</v>
      </c>
      <c r="B38" s="17">
        <v>82.880875000000003</v>
      </c>
      <c r="C38" s="12">
        <v>80</v>
      </c>
      <c r="D38" s="23">
        <f t="shared" si="4"/>
        <v>6630.47</v>
      </c>
    </row>
    <row r="39" spans="1:4" ht="15" thickBot="1" x14ac:dyDescent="0.3">
      <c r="A39" s="11" t="s">
        <v>43</v>
      </c>
      <c r="B39" s="23">
        <v>115.199375</v>
      </c>
      <c r="C39" s="12">
        <v>20</v>
      </c>
      <c r="D39" s="23">
        <f t="shared" si="4"/>
        <v>2303.9875000000002</v>
      </c>
    </row>
    <row r="40" spans="1:4" ht="15" thickBot="1" x14ac:dyDescent="0.3">
      <c r="A40" s="11" t="s">
        <v>44</v>
      </c>
      <c r="B40" s="17">
        <v>100</v>
      </c>
      <c r="C40" s="12">
        <v>15</v>
      </c>
      <c r="D40" s="23">
        <f t="shared" si="4"/>
        <v>1500</v>
      </c>
    </row>
    <row r="41" spans="1:4" ht="15" thickBot="1" x14ac:dyDescent="0.3">
      <c r="A41" s="11" t="s">
        <v>45</v>
      </c>
      <c r="B41" s="23">
        <v>115.199375</v>
      </c>
      <c r="C41" s="12">
        <v>10</v>
      </c>
      <c r="D41" s="23">
        <f t="shared" si="4"/>
        <v>1151.9937500000001</v>
      </c>
    </row>
    <row r="42" spans="1:4" ht="15" thickBot="1" x14ac:dyDescent="0.3">
      <c r="A42" s="11" t="s">
        <v>37</v>
      </c>
      <c r="B42" s="24">
        <v>119.8</v>
      </c>
      <c r="C42" s="12">
        <v>10</v>
      </c>
      <c r="D42" s="23">
        <f t="shared" si="4"/>
        <v>1198</v>
      </c>
    </row>
    <row r="43" spans="1:4" ht="15" thickBot="1" x14ac:dyDescent="0.3">
      <c r="A43" s="11" t="s">
        <v>46</v>
      </c>
      <c r="B43" s="24">
        <v>119.8</v>
      </c>
      <c r="C43" s="12">
        <v>1</v>
      </c>
      <c r="D43" s="23">
        <f t="shared" si="4"/>
        <v>119.8</v>
      </c>
    </row>
    <row r="44" spans="1:4" ht="15" thickBot="1" x14ac:dyDescent="0.3">
      <c r="A44" s="11" t="s">
        <v>47</v>
      </c>
      <c r="B44" s="24">
        <v>119.8</v>
      </c>
      <c r="C44" s="12">
        <v>1</v>
      </c>
      <c r="D44" s="23">
        <f t="shared" si="4"/>
        <v>119.8</v>
      </c>
    </row>
    <row r="45" spans="1:4" ht="15" thickBot="1" x14ac:dyDescent="0.3">
      <c r="A45" s="11" t="s">
        <v>48</v>
      </c>
      <c r="B45" s="24">
        <v>123.97</v>
      </c>
      <c r="C45" s="12">
        <v>2</v>
      </c>
      <c r="D45" s="23">
        <f t="shared" si="4"/>
        <v>247.94</v>
      </c>
    </row>
    <row r="46" spans="1:4" ht="15" thickBot="1" x14ac:dyDescent="0.3">
      <c r="A46" s="11" t="s">
        <v>38</v>
      </c>
      <c r="B46" s="26">
        <f>SUM(B36:B45)</f>
        <v>1127.0483749999999</v>
      </c>
      <c r="C46" s="27">
        <f>SUM(C36:C45)</f>
        <v>195</v>
      </c>
      <c r="D46" s="23">
        <f>SUM(D36:D45)</f>
        <v>19723.15625</v>
      </c>
    </row>
    <row r="47" spans="1:4" ht="13.5" thickBot="1" x14ac:dyDescent="0.3">
      <c r="A47" s="15"/>
      <c r="B47" s="8"/>
      <c r="C47" s="8"/>
      <c r="D47" s="8"/>
    </row>
    <row r="48" spans="1:4" ht="15" thickBot="1" x14ac:dyDescent="0.3">
      <c r="A48" s="16" t="s">
        <v>49</v>
      </c>
      <c r="B48" s="8"/>
      <c r="C48" s="8"/>
      <c r="D48" s="8"/>
    </row>
    <row r="49" spans="1:4" ht="15" thickBot="1" x14ac:dyDescent="0.3">
      <c r="A49" s="11" t="s">
        <v>34</v>
      </c>
      <c r="B49" s="23">
        <v>115.199375</v>
      </c>
      <c r="C49" s="12">
        <v>5</v>
      </c>
      <c r="D49" s="23">
        <f t="shared" ref="D49:D53" si="5">B49*C49</f>
        <v>575.99687500000005</v>
      </c>
    </row>
    <row r="50" spans="1:4" ht="15" thickBot="1" x14ac:dyDescent="0.3">
      <c r="A50" s="11" t="s">
        <v>35</v>
      </c>
      <c r="B50" s="17">
        <v>82.880875000000003</v>
      </c>
      <c r="C50" s="12">
        <v>5</v>
      </c>
      <c r="D50" s="23">
        <f t="shared" si="5"/>
        <v>414.40437500000002</v>
      </c>
    </row>
    <row r="51" spans="1:4" ht="15" thickBot="1" x14ac:dyDescent="0.3">
      <c r="A51" s="11" t="s">
        <v>43</v>
      </c>
      <c r="B51" s="23">
        <v>115.199375</v>
      </c>
      <c r="C51" s="12">
        <v>5</v>
      </c>
      <c r="D51" s="23">
        <f t="shared" si="5"/>
        <v>575.99687500000005</v>
      </c>
    </row>
    <row r="52" spans="1:4" ht="15" thickBot="1" x14ac:dyDescent="0.3">
      <c r="A52" s="11" t="s">
        <v>45</v>
      </c>
      <c r="B52" s="23">
        <v>115.199375</v>
      </c>
      <c r="C52" s="12">
        <v>5</v>
      </c>
      <c r="D52" s="23">
        <f t="shared" si="5"/>
        <v>575.99687500000005</v>
      </c>
    </row>
    <row r="53" spans="1:4" ht="15" thickBot="1" x14ac:dyDescent="0.3">
      <c r="A53" s="11" t="s">
        <v>37</v>
      </c>
      <c r="B53" s="24">
        <v>119.8</v>
      </c>
      <c r="C53" s="12">
        <v>5</v>
      </c>
      <c r="D53" s="23">
        <f t="shared" si="5"/>
        <v>599</v>
      </c>
    </row>
    <row r="54" spans="1:4" ht="15" thickBot="1" x14ac:dyDescent="0.3">
      <c r="A54" s="11" t="s">
        <v>38</v>
      </c>
      <c r="B54" s="8"/>
      <c r="C54" s="8"/>
      <c r="D54" s="17">
        <f>SUM(D49:D53)</f>
        <v>2741.3950000000004</v>
      </c>
    </row>
    <row r="57" spans="1:4" ht="16" thickBot="1" x14ac:dyDescent="0.4">
      <c r="A57" s="5" t="s">
        <v>122</v>
      </c>
    </row>
    <row r="58" spans="1:4" ht="29.5" thickBot="1" x14ac:dyDescent="0.3">
      <c r="A58" s="18" t="s">
        <v>51</v>
      </c>
      <c r="B58" s="19" t="s">
        <v>52</v>
      </c>
      <c r="C58" s="19" t="s">
        <v>53</v>
      </c>
      <c r="D58" s="19" t="s">
        <v>54</v>
      </c>
    </row>
    <row r="59" spans="1:4" ht="15" thickBot="1" x14ac:dyDescent="0.3">
      <c r="A59" s="20" t="s">
        <v>55</v>
      </c>
      <c r="B59" s="21">
        <f>D24</f>
        <v>1727.2865000000002</v>
      </c>
      <c r="C59" s="22">
        <v>9</v>
      </c>
      <c r="D59" s="21">
        <f>B59*C59</f>
        <v>15545.578500000001</v>
      </c>
    </row>
    <row r="60" spans="1:4" ht="15" thickBot="1" x14ac:dyDescent="0.3">
      <c r="A60" s="20" t="s">
        <v>56</v>
      </c>
      <c r="B60" s="21">
        <f>D33</f>
        <v>17605.752250000001</v>
      </c>
      <c r="C60" s="22">
        <v>7</v>
      </c>
      <c r="D60" s="21">
        <f t="shared" ref="D60:D62" si="6">B60*C60</f>
        <v>123240.26575000001</v>
      </c>
    </row>
    <row r="61" spans="1:4" ht="15" thickBot="1" x14ac:dyDescent="0.3">
      <c r="A61" s="20" t="s">
        <v>42</v>
      </c>
      <c r="B61" s="145">
        <f>D46</f>
        <v>19723.15625</v>
      </c>
      <c r="C61" s="22">
        <v>7</v>
      </c>
      <c r="D61" s="21">
        <f t="shared" si="6"/>
        <v>138062.09375</v>
      </c>
    </row>
    <row r="62" spans="1:4" ht="15" thickBot="1" x14ac:dyDescent="0.3">
      <c r="A62" s="20" t="s">
        <v>49</v>
      </c>
      <c r="B62" s="21">
        <f>D54</f>
        <v>2741.3950000000004</v>
      </c>
      <c r="C62" s="22">
        <v>6</v>
      </c>
      <c r="D62" s="21">
        <f t="shared" si="6"/>
        <v>16448.370000000003</v>
      </c>
    </row>
    <row r="63" spans="1:4" ht="15" thickBot="1" x14ac:dyDescent="0.3">
      <c r="A63" s="20" t="s">
        <v>57</v>
      </c>
      <c r="B63" s="21"/>
      <c r="C63" s="22"/>
      <c r="D63" s="21">
        <f>SUM(D59:D62)</f>
        <v>293296.30799999996</v>
      </c>
    </row>
  </sheetData>
  <mergeCells count="1">
    <mergeCell ref="A35:B35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A446-F1DE-4104-AF81-CFAAF5E326BA}">
  <dimension ref="A3:J11"/>
  <sheetViews>
    <sheetView workbookViewId="0">
      <selection activeCell="B17" sqref="B17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</cols>
  <sheetData>
    <row r="3" spans="1:10" ht="52" x14ac:dyDescent="0.25">
      <c r="A3" s="28" t="s">
        <v>74</v>
      </c>
      <c r="B3" s="29" t="s">
        <v>75</v>
      </c>
      <c r="C3" s="30" t="s">
        <v>76</v>
      </c>
      <c r="D3" s="30" t="s">
        <v>77</v>
      </c>
      <c r="E3" s="30" t="s">
        <v>78</v>
      </c>
      <c r="F3" s="30" t="s">
        <v>79</v>
      </c>
      <c r="G3" s="31" t="s">
        <v>80</v>
      </c>
      <c r="H3" s="30" t="s">
        <v>81</v>
      </c>
      <c r="I3" s="30" t="s">
        <v>82</v>
      </c>
      <c r="J3" s="32" t="s">
        <v>83</v>
      </c>
    </row>
    <row r="4" spans="1:10" ht="13" x14ac:dyDescent="0.25">
      <c r="A4" s="33" t="s">
        <v>84</v>
      </c>
      <c r="B4" s="34" t="s">
        <v>85</v>
      </c>
      <c r="C4" s="34" t="s">
        <v>86</v>
      </c>
      <c r="D4" s="34" t="s">
        <v>87</v>
      </c>
      <c r="E4" s="34" t="s">
        <v>88</v>
      </c>
      <c r="F4" s="34" t="s">
        <v>89</v>
      </c>
      <c r="G4" s="35" t="s">
        <v>90</v>
      </c>
      <c r="H4" s="34" t="s">
        <v>91</v>
      </c>
      <c r="I4" s="36" t="s">
        <v>92</v>
      </c>
      <c r="J4" s="130" t="s">
        <v>93</v>
      </c>
    </row>
    <row r="5" spans="1:10" ht="13" x14ac:dyDescent="0.25">
      <c r="A5" s="38"/>
      <c r="B5" s="39" t="s">
        <v>94</v>
      </c>
      <c r="C5" s="39"/>
      <c r="D5" s="40"/>
      <c r="E5" s="41"/>
      <c r="F5" s="40"/>
      <c r="G5" s="42"/>
      <c r="H5" s="40"/>
      <c r="I5" s="41"/>
      <c r="J5" s="43"/>
    </row>
    <row r="6" spans="1:10" ht="13" x14ac:dyDescent="0.3">
      <c r="A6" s="45"/>
      <c r="B6" s="44" t="s">
        <v>12</v>
      </c>
      <c r="C6" s="131" t="s">
        <v>11</v>
      </c>
      <c r="D6" s="47">
        <v>7</v>
      </c>
      <c r="E6" s="47">
        <v>1</v>
      </c>
      <c r="F6" s="48">
        <v>7</v>
      </c>
      <c r="G6" s="49">
        <v>0.25</v>
      </c>
      <c r="H6" s="49">
        <f>F6*G6</f>
        <v>1.75</v>
      </c>
      <c r="I6" s="51">
        <v>66</v>
      </c>
      <c r="J6" s="113">
        <f>H6*I6</f>
        <v>115.5</v>
      </c>
    </row>
    <row r="7" spans="1:10" ht="13" x14ac:dyDescent="0.3">
      <c r="A7" s="45"/>
      <c r="B7" s="44"/>
      <c r="C7" s="131"/>
      <c r="D7" s="47"/>
      <c r="E7" s="47"/>
      <c r="F7" s="48"/>
      <c r="G7" s="49"/>
      <c r="H7" s="49"/>
      <c r="I7" s="51"/>
      <c r="J7" s="113"/>
    </row>
    <row r="8" spans="1:10" ht="26" x14ac:dyDescent="0.3">
      <c r="A8" s="45"/>
      <c r="B8" s="44" t="s">
        <v>112</v>
      </c>
      <c r="C8" s="131" t="s">
        <v>13</v>
      </c>
      <c r="D8" s="47">
        <v>7</v>
      </c>
      <c r="E8" s="47">
        <v>1</v>
      </c>
      <c r="F8" s="48">
        <v>7</v>
      </c>
      <c r="G8" s="49">
        <v>0.16</v>
      </c>
      <c r="H8" s="49">
        <f>F8*G8</f>
        <v>1.1200000000000001</v>
      </c>
      <c r="I8" s="51">
        <v>66</v>
      </c>
      <c r="J8" s="113">
        <f>H8*I8</f>
        <v>73.92</v>
      </c>
    </row>
    <row r="9" spans="1:10" ht="13" x14ac:dyDescent="0.3">
      <c r="A9" s="45"/>
      <c r="B9" s="44"/>
      <c r="C9" s="131"/>
      <c r="D9" s="47"/>
      <c r="E9" s="47"/>
      <c r="F9" s="48"/>
      <c r="G9" s="49"/>
      <c r="H9" s="49"/>
      <c r="I9" s="51"/>
      <c r="J9" s="113"/>
    </row>
    <row r="10" spans="1:10" ht="13" x14ac:dyDescent="0.3">
      <c r="A10" s="54"/>
      <c r="B10" s="44"/>
      <c r="C10" s="131"/>
      <c r="D10" s="47"/>
      <c r="E10" s="47"/>
      <c r="F10" s="48"/>
      <c r="G10" s="49"/>
      <c r="H10" s="49"/>
      <c r="I10" s="132"/>
      <c r="J10" s="113"/>
    </row>
    <row r="11" spans="1:10" ht="13" x14ac:dyDescent="0.3">
      <c r="A11" s="54"/>
      <c r="B11" s="115"/>
      <c r="C11" s="131"/>
      <c r="D11" s="51"/>
      <c r="E11" s="51"/>
      <c r="F11" s="48"/>
      <c r="G11" s="49"/>
      <c r="H11" s="49"/>
      <c r="I11" s="112"/>
      <c r="J11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Burden</vt:lpstr>
      <vt:lpstr>Weighted Wage </vt:lpstr>
      <vt:lpstr>Federal</vt:lpstr>
      <vt:lpstr>Not in Burden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Bennett, Pamela - RD, Washington, DC</cp:lastModifiedBy>
  <cp:lastPrinted>2016-09-20T19:17:10Z</cp:lastPrinted>
  <dcterms:created xsi:type="dcterms:W3CDTF">1999-05-21T13:07:41Z</dcterms:created>
  <dcterms:modified xsi:type="dcterms:W3CDTF">2023-12-06T15:25:39Z</dcterms:modified>
</cp:coreProperties>
</file>