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2509.03 Brick and Structural Clay Products Manufacturing NESHAP\Drafts\Send to EPA\"/>
    </mc:Choice>
  </mc:AlternateContent>
  <xr:revisionPtr revIDLastSave="0" documentId="13_ncr:1_{D2BDDC71-6E21-4F02-BAC9-C4BF8E0D62A4}" xr6:coauthVersionLast="47" xr6:coauthVersionMax="47" xr10:uidLastSave="{00000000-0000-0000-0000-000000000000}"/>
  <bookViews>
    <workbookView xWindow="-120" yWindow="-120" windowWidth="20730" windowHeight="11160" xr2:uid="{D855CF00-F869-48B3-9963-4AD001D31E8A}"/>
  </bookViews>
  <sheets>
    <sheet name="Summary" sheetId="6" r:id="rId1"/>
    <sheet name="Table 1" sheetId="1" r:id="rId2"/>
    <sheet name="Table 2" sheetId="8"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1" i="1" l="1"/>
  <c r="K48" i="1"/>
  <c r="E14" i="5"/>
  <c r="F6" i="3" l="1"/>
  <c r="G5" i="3"/>
  <c r="G6" i="3"/>
  <c r="I25" i="8"/>
  <c r="I24" i="8"/>
  <c r="I23" i="8"/>
  <c r="F23" i="8"/>
  <c r="E9" i="8"/>
  <c r="E8" i="8"/>
  <c r="E21" i="8"/>
  <c r="I48" i="1" l="1"/>
  <c r="I29" i="1"/>
  <c r="I10" i="1"/>
  <c r="F49" i="1"/>
  <c r="E43" i="1"/>
  <c r="E28" i="1"/>
  <c r="E27" i="1"/>
  <c r="I47" i="1"/>
  <c r="I46" i="1"/>
  <c r="I45" i="1"/>
  <c r="F47" i="1"/>
  <c r="H47" i="1"/>
  <c r="G47" i="1"/>
  <c r="H45" i="1"/>
  <c r="G45" i="1"/>
  <c r="F45" i="1"/>
  <c r="F40" i="1"/>
  <c r="E22" i="8" l="1"/>
  <c r="G8" i="3" l="1"/>
  <c r="D8" i="3"/>
  <c r="D22" i="8" l="1"/>
  <c r="F22" i="8" s="1"/>
  <c r="D21" i="8"/>
  <c r="F21" i="8" s="1"/>
  <c r="H21" i="8" s="1"/>
  <c r="D20" i="8"/>
  <c r="F20" i="8" s="1"/>
  <c r="H20" i="8" s="1"/>
  <c r="D19" i="8"/>
  <c r="F19" i="8" s="1"/>
  <c r="D18" i="8"/>
  <c r="F18" i="8" s="1"/>
  <c r="D17" i="8"/>
  <c r="F17" i="8" s="1"/>
  <c r="D16" i="8"/>
  <c r="F16" i="8" s="1"/>
  <c r="D15" i="8"/>
  <c r="F15" i="8" s="1"/>
  <c r="D14" i="8"/>
  <c r="F14" i="8" s="1"/>
  <c r="D13" i="8"/>
  <c r="F13" i="8" s="1"/>
  <c r="D12" i="8"/>
  <c r="F12" i="8" s="1"/>
  <c r="H12" i="8" s="1"/>
  <c r="D11" i="8"/>
  <c r="F11" i="8" s="1"/>
  <c r="D10" i="8"/>
  <c r="F10" i="8" s="1"/>
  <c r="D9" i="8"/>
  <c r="F9" i="8" s="1"/>
  <c r="D8" i="8"/>
  <c r="F8" i="8" s="1"/>
  <c r="D7" i="8"/>
  <c r="F7" i="8" s="1"/>
  <c r="D6" i="8"/>
  <c r="F6" i="8" s="1"/>
  <c r="D5" i="8"/>
  <c r="F5" i="8" s="1"/>
  <c r="F4" i="8"/>
  <c r="D4" i="8"/>
  <c r="B13" i="5"/>
  <c r="E13" i="5" s="1"/>
  <c r="B5" i="5"/>
  <c r="E5" i="5" s="1"/>
  <c r="B6" i="5"/>
  <c r="E6" i="5" s="1"/>
  <c r="B7" i="5"/>
  <c r="E7" i="5" s="1"/>
  <c r="B8" i="5"/>
  <c r="E8" i="5" s="1"/>
  <c r="B9" i="5"/>
  <c r="E9" i="5" s="1"/>
  <c r="B10" i="5"/>
  <c r="E10" i="5" s="1"/>
  <c r="B11" i="5"/>
  <c r="E11" i="5" s="1"/>
  <c r="B12" i="5"/>
  <c r="E12" i="5" s="1"/>
  <c r="B4" i="5"/>
  <c r="E4" i="5" s="1"/>
  <c r="D6" i="3"/>
  <c r="D7" i="3"/>
  <c r="D5" i="3"/>
  <c r="D19" i="1"/>
  <c r="F19" i="1"/>
  <c r="G19" i="1" s="1"/>
  <c r="D20" i="1"/>
  <c r="F20" i="1" s="1"/>
  <c r="H20" i="1" s="1"/>
  <c r="D21" i="1"/>
  <c r="F21" i="1" s="1"/>
  <c r="G21" i="1" s="1"/>
  <c r="D43" i="1"/>
  <c r="F43" i="1" s="1"/>
  <c r="D40" i="1"/>
  <c r="D36" i="1"/>
  <c r="F36" i="1" s="1"/>
  <c r="D37" i="1"/>
  <c r="F37" i="1" s="1"/>
  <c r="D38" i="1"/>
  <c r="F38" i="1" s="1"/>
  <c r="D34" i="1"/>
  <c r="F34" i="1" s="1"/>
  <c r="D33" i="1"/>
  <c r="F33" i="1" s="1"/>
  <c r="D22" i="1"/>
  <c r="F22" i="1" s="1"/>
  <c r="G22" i="1" s="1"/>
  <c r="D23" i="1"/>
  <c r="F23" i="1" s="1"/>
  <c r="G23" i="1" s="1"/>
  <c r="D24" i="1"/>
  <c r="F24" i="1" s="1"/>
  <c r="G24" i="1" s="1"/>
  <c r="D25" i="1"/>
  <c r="F25" i="1" s="1"/>
  <c r="G25" i="1" s="1"/>
  <c r="D27" i="1"/>
  <c r="F27" i="1" s="1"/>
  <c r="G27" i="1" s="1"/>
  <c r="D28" i="1"/>
  <c r="D18" i="1"/>
  <c r="F18" i="1" s="1"/>
  <c r="G18" i="1" s="1"/>
  <c r="D17" i="1"/>
  <c r="F17" i="1" s="1"/>
  <c r="G17" i="1" s="1"/>
  <c r="D10" i="1"/>
  <c r="F10" i="1" s="1"/>
  <c r="H10" i="1" s="1"/>
  <c r="D11" i="1"/>
  <c r="F11" i="1" s="1"/>
  <c r="H11" i="1" s="1"/>
  <c r="D12" i="1"/>
  <c r="F12" i="1" s="1"/>
  <c r="G12" i="1" s="1"/>
  <c r="D13" i="1"/>
  <c r="F13" i="1" s="1"/>
  <c r="H13" i="1" s="1"/>
  <c r="D9" i="1"/>
  <c r="F9" i="1" s="1"/>
  <c r="G9" i="1" s="1"/>
  <c r="D7" i="1"/>
  <c r="F7" i="1" s="1"/>
  <c r="H7" i="1" s="1"/>
  <c r="G7" i="3"/>
  <c r="G9" i="3" s="1"/>
  <c r="C8" i="4"/>
  <c r="B8" i="4"/>
  <c r="F7" i="4"/>
  <c r="F6" i="4"/>
  <c r="F5" i="4"/>
  <c r="G10" i="8" l="1"/>
  <c r="H10" i="8"/>
  <c r="H13" i="8"/>
  <c r="G13" i="8"/>
  <c r="G18" i="8"/>
  <c r="H18" i="8"/>
  <c r="G21" i="8"/>
  <c r="I21" i="8" s="1"/>
  <c r="H19" i="8"/>
  <c r="G19" i="8"/>
  <c r="I19" i="8" s="1"/>
  <c r="G9" i="8"/>
  <c r="H9" i="8"/>
  <c r="H5" i="8"/>
  <c r="G5" i="8"/>
  <c r="I5" i="8" s="1"/>
  <c r="H11" i="8"/>
  <c r="G11" i="8"/>
  <c r="H16" i="8"/>
  <c r="G16" i="8"/>
  <c r="H6" i="8"/>
  <c r="G6" i="8"/>
  <c r="H14" i="8"/>
  <c r="G14" i="8"/>
  <c r="G15" i="8"/>
  <c r="H15" i="8"/>
  <c r="G17" i="8"/>
  <c r="H17" i="8"/>
  <c r="G7" i="8"/>
  <c r="H7" i="8"/>
  <c r="H8" i="8"/>
  <c r="G8" i="8"/>
  <c r="H22" i="8"/>
  <c r="G22" i="8"/>
  <c r="H4" i="8"/>
  <c r="G20" i="8"/>
  <c r="I20" i="8" s="1"/>
  <c r="G4" i="8"/>
  <c r="G12" i="8"/>
  <c r="I12" i="8" s="1"/>
  <c r="B7" i="6"/>
  <c r="F28" i="1"/>
  <c r="G28" i="1" s="1"/>
  <c r="G7" i="1"/>
  <c r="H21" i="1"/>
  <c r="I21" i="1" s="1"/>
  <c r="H19" i="1"/>
  <c r="I19" i="1" s="1"/>
  <c r="G20" i="1"/>
  <c r="I20" i="1"/>
  <c r="H40" i="1"/>
  <c r="G40" i="1"/>
  <c r="G43" i="1"/>
  <c r="H43" i="1"/>
  <c r="G38" i="1"/>
  <c r="H38" i="1"/>
  <c r="H37" i="1"/>
  <c r="G37" i="1"/>
  <c r="G34" i="1"/>
  <c r="H34" i="1"/>
  <c r="G36" i="1"/>
  <c r="H36" i="1"/>
  <c r="H33" i="1"/>
  <c r="G33" i="1"/>
  <c r="I33" i="1" s="1"/>
  <c r="H27" i="1"/>
  <c r="I27" i="1" s="1"/>
  <c r="H25" i="1"/>
  <c r="I25" i="1" s="1"/>
  <c r="H23" i="1"/>
  <c r="I23" i="1" s="1"/>
  <c r="H17" i="1"/>
  <c r="I17" i="1" s="1"/>
  <c r="H24" i="1"/>
  <c r="I24" i="1" s="1"/>
  <c r="H22" i="1"/>
  <c r="I22" i="1" s="1"/>
  <c r="H18" i="1"/>
  <c r="I18" i="1" s="1"/>
  <c r="H12" i="1"/>
  <c r="I12" i="1" s="1"/>
  <c r="G10" i="1"/>
  <c r="I7" i="1"/>
  <c r="G13" i="1"/>
  <c r="I13" i="1" s="1"/>
  <c r="G11" i="1"/>
  <c r="I11" i="1" s="1"/>
  <c r="H9" i="1"/>
  <c r="I9" i="1" s="1"/>
  <c r="F8" i="4"/>
  <c r="B3" i="6" s="1"/>
  <c r="I9" i="8" l="1"/>
  <c r="F48" i="1"/>
  <c r="I8" i="8"/>
  <c r="I22" i="8"/>
  <c r="I16" i="8"/>
  <c r="I15" i="8"/>
  <c r="I7" i="8"/>
  <c r="I6" i="8"/>
  <c r="I17" i="8"/>
  <c r="I11" i="8"/>
  <c r="I14" i="8"/>
  <c r="I18" i="8"/>
  <c r="I4" i="8"/>
  <c r="I13" i="8"/>
  <c r="I10" i="8"/>
  <c r="H28" i="1"/>
  <c r="I28" i="1" s="1"/>
  <c r="I37" i="1"/>
  <c r="I40" i="1"/>
  <c r="I43" i="1"/>
  <c r="I34" i="1"/>
  <c r="I38" i="1"/>
  <c r="I36" i="1"/>
  <c r="F29" i="1" l="1"/>
  <c r="I49" i="1"/>
  <c r="D9" i="3" l="1"/>
  <c r="I50" i="1" s="1"/>
  <c r="I9" i="3" l="1"/>
  <c r="B6" i="6" l="1"/>
  <c r="B4" i="6" l="1"/>
  <c r="B2" i="6"/>
  <c r="B5" i="6" l="1"/>
</calcChain>
</file>

<file path=xl/sharedStrings.xml><?xml version="1.0" encoding="utf-8"?>
<sst xmlns="http://schemas.openxmlformats.org/spreadsheetml/2006/main" count="203" uniqueCount="180">
  <si>
    <t>ICR Summary Information</t>
  </si>
  <si>
    <t>Hours per Response</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</si>
  <si>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</si>
  <si>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</si>
  <si>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</si>
  <si>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</si>
  <si>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</si>
  <si>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</si>
  <si>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</si>
  <si>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</si>
  <si>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</si>
  <si>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</si>
  <si>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</si>
  <si>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</si>
  <si>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</si>
  <si>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</si>
  <si>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</si>
  <si>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</si>
  <si>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</si>
  <si>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</si>
  <si>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</si>
  <si>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Subtotal for Reporting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</si>
  <si>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</si>
  <si>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</si>
  <si>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</si>
  <si>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</si>
  <si>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</si>
  <si>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</si>
  <si>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</si>
  <si>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</si>
  <si>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</si>
  <si>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</si>
  <si>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</si>
  <si>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</si>
  <si>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</si>
  <si>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</si>
  <si>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</si>
  <si>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</si>
  <si>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</si>
  <si>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</si>
  <si>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</si>
  <si>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</si>
  <si>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</si>
  <si>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</si>
  <si>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r>
      <t xml:space="preserve">Number of New  Respondents </t>
    </r>
    <r>
      <rPr>
        <b/>
        <vertAlign val="superscript"/>
        <sz val="10"/>
        <color theme="1"/>
        <rFont val="Times New Roman"/>
        <family val="1"/>
      </rPr>
      <t>a</t>
    </r>
  </si>
  <si>
    <t>Total Capital/Startup Cost,  (B X C)</t>
  </si>
  <si>
    <t>Annual O&amp;M Costs for One Respondent</t>
  </si>
  <si>
    <r>
      <t>Number of Respondents with O&amp;M</t>
    </r>
    <r>
      <rPr>
        <b/>
        <vertAlign val="superscript"/>
        <sz val="10"/>
        <color theme="1"/>
        <rFont val="Times New Roman"/>
        <family val="1"/>
      </rPr>
      <t xml:space="preserve"> b</t>
    </r>
  </si>
  <si>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</si>
  <si>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</si>
  <si>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</si>
  <si>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</si>
  <si>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</si>
  <si>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</si>
  <si>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compliance status</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</si>
  <si>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</si>
  <si>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</si>
  <si>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</si>
  <si>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</si>
  <si>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</si>
  <si>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</si>
  <si>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</si>
  <si>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</si>
  <si>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</si>
  <si>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</si>
  <si>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B.  Required Activities</t>
  </si>
  <si>
    <t xml:space="preserve">  ii. Update OM&amp;M plan </t>
  </si>
  <si>
    <t xml:space="preserve">  iii. Conduct APCD maintenance/inspections </t>
  </si>
  <si>
    <t xml:space="preserve">  iv. Conduct periodic kiln maintenance/ inspections </t>
  </si>
  <si>
    <t xml:space="preserve">  v. Conduct burner inspection and tune-up </t>
  </si>
  <si>
    <t>C.  Create Information</t>
  </si>
  <si>
    <t>E. Write Report</t>
  </si>
  <si>
    <t>D. Gather Information</t>
  </si>
  <si>
    <t xml:space="preserve">  vi. Notification of performance test </t>
  </si>
  <si>
    <t xml:space="preserve">viii. Report of performance test (through ERT) </t>
  </si>
  <si>
    <t xml:space="preserve">ix. First compliance report </t>
  </si>
  <si>
    <t>x. Semi-annual compliance report</t>
  </si>
  <si>
    <t>See 3A</t>
  </si>
  <si>
    <t>See 3B</t>
  </si>
  <si>
    <t xml:space="preserve">A.  Read instructions </t>
  </si>
  <si>
    <t xml:space="preserve">B.  Plan activities </t>
  </si>
  <si>
    <t xml:space="preserve">  i. Prepare for initial performance test </t>
  </si>
  <si>
    <t xml:space="preserve">  ii. Prepare for repeat performance test </t>
  </si>
  <si>
    <t xml:space="preserve">C.  Implement activities </t>
  </si>
  <si>
    <t>D.  Develop record system</t>
  </si>
  <si>
    <t>E. Time to enter information</t>
  </si>
  <si>
    <t xml:space="preserve">i. Records of compliance data </t>
  </si>
  <si>
    <t xml:space="preserve">ii. Records of APCD maintenance/ inspections </t>
  </si>
  <si>
    <t xml:space="preserve">ii. Records of compliance with work practices </t>
  </si>
  <si>
    <t>iii. Records of deviations</t>
  </si>
  <si>
    <t>i. Initial training</t>
  </si>
  <si>
    <t>ii. Annual training</t>
  </si>
  <si>
    <t xml:space="preserve">i. Retesting preparation </t>
  </si>
  <si>
    <t xml:space="preserve">ii. Retesting </t>
  </si>
  <si>
    <r>
      <t xml:space="preserve">1. Attend initial performance test </t>
    </r>
    <r>
      <rPr>
        <vertAlign val="superscript"/>
        <sz val="10"/>
        <rFont val="Times New Roman"/>
        <family val="1"/>
      </rPr>
      <t xml:space="preserve">c </t>
    </r>
  </si>
  <si>
    <r>
      <t xml:space="preserve">2. Attend repeat performance test </t>
    </r>
    <r>
      <rPr>
        <vertAlign val="superscript"/>
        <sz val="10"/>
        <rFont val="Times New Roman"/>
        <family val="1"/>
      </rPr>
      <t xml:space="preserve">c,d </t>
    </r>
  </si>
  <si>
    <r>
      <t>3. Litigation</t>
    </r>
    <r>
      <rPr>
        <vertAlign val="superscript"/>
        <sz val="10"/>
        <rFont val="Times New Roman"/>
        <family val="1"/>
      </rPr>
      <t xml:space="preserve"> e </t>
    </r>
  </si>
  <si>
    <r>
      <t xml:space="preserve">4. Excess emissions enforcement activities </t>
    </r>
    <r>
      <rPr>
        <vertAlign val="superscript"/>
        <sz val="10"/>
        <color theme="1"/>
        <rFont val="Times New Roman"/>
        <family val="1"/>
      </rPr>
      <t xml:space="preserve">f </t>
    </r>
  </si>
  <si>
    <t xml:space="preserve">  i. Initial notification of applicability </t>
  </si>
  <si>
    <t xml:space="preserve">  ii. Notification of constr./reconstr. </t>
  </si>
  <si>
    <t xml:space="preserve">  iii. Notification of anticipated startup </t>
  </si>
  <si>
    <t xml:space="preserve">  iv. Notification of actual startup </t>
  </si>
  <si>
    <t xml:space="preserve">  v. Request to use APCD maintenance alternative standard </t>
  </si>
  <si>
    <t xml:space="preserve">  ix. First compliance report </t>
  </si>
  <si>
    <r>
      <t xml:space="preserve">  vii. Notification of compliance status </t>
    </r>
    <r>
      <rPr>
        <vertAlign val="superscript"/>
        <sz val="10"/>
        <color theme="1"/>
        <rFont val="Times New Roman"/>
        <family val="1"/>
      </rPr>
      <t xml:space="preserve">g </t>
    </r>
  </si>
  <si>
    <r>
      <t xml:space="preserve">  viii. Repeat performance test report </t>
    </r>
    <r>
      <rPr>
        <vertAlign val="superscript"/>
        <sz val="10"/>
        <color theme="1"/>
        <rFont val="Times New Roman"/>
        <family val="1"/>
      </rPr>
      <t xml:space="preserve">d </t>
    </r>
  </si>
  <si>
    <r>
      <t xml:space="preserve">    a. Deviations </t>
    </r>
    <r>
      <rPr>
        <vertAlign val="superscript"/>
        <sz val="10"/>
        <color theme="1"/>
        <rFont val="Times New Roman"/>
        <family val="1"/>
      </rPr>
      <t>h</t>
    </r>
  </si>
  <si>
    <r>
      <t xml:space="preserve">    b. No deviations </t>
    </r>
    <r>
      <rPr>
        <vertAlign val="superscript"/>
        <sz val="10"/>
        <color theme="1"/>
        <rFont val="Times New Roman"/>
        <family val="1"/>
      </rPr>
      <t>h</t>
    </r>
  </si>
  <si>
    <r>
      <rPr>
        <vertAlign val="superscript"/>
        <sz val="10"/>
        <rFont val="Times New Roman"/>
        <family val="1"/>
      </rPr>
      <t>h</t>
    </r>
    <r>
      <rPr>
        <sz val="10"/>
        <rFont val="Times New Roman"/>
        <family val="1"/>
      </rPr>
      <t xml:space="preserve"> Assumes 15% of the plants report deviations semiannually and 85% report no deviations.</t>
    </r>
  </si>
  <si>
    <r>
      <rPr>
        <vertAlign val="superscript"/>
        <sz val="10"/>
        <rFont val="Times New Roman"/>
        <family val="1"/>
      </rPr>
      <t>g</t>
    </r>
    <r>
      <rPr>
        <sz val="10"/>
        <rFont val="Times New Roman"/>
        <family val="1"/>
      </rPr>
      <t xml:space="preserve"> Notification of compliance status includes the performance test report.</t>
    </r>
  </si>
  <si>
    <r>
      <rPr>
        <vertAlign val="superscript"/>
        <sz val="10"/>
        <rFont val="Times New Roman"/>
        <family val="1"/>
      </rPr>
      <t>f</t>
    </r>
    <r>
      <rPr>
        <sz val="10"/>
        <rFont val="Times New Roman"/>
        <family val="1"/>
      </rPr>
      <t xml:space="preserve"> Assumes 5% of the plants are required to retest as a result of excess emissions and assumes Agency personnel attend all of the retests.</t>
    </r>
  </si>
  <si>
    <r>
      <rPr>
        <vertAlign val="superscript"/>
        <sz val="10"/>
        <rFont val="Times New Roman"/>
        <family val="1"/>
      </rPr>
      <t>e</t>
    </r>
    <r>
      <rPr>
        <sz val="10"/>
        <rFont val="Times New Roman"/>
        <family val="1"/>
      </rPr>
      <t xml:space="preserve"> Assumes 1% of plants will be involved in litigation.</t>
    </r>
  </si>
  <si>
    <r>
      <rPr>
        <vertAlign val="superscript"/>
        <sz val="10"/>
        <rFont val="Times New Roman"/>
        <family val="1"/>
      </rPr>
      <t>d</t>
    </r>
    <r>
      <rPr>
        <sz val="10"/>
        <rFont val="Times New Roman"/>
        <family val="1"/>
      </rPr>
      <t xml:space="preserve"> Assumes 10% of plants will fail an initial performance test and must repeat it and assumes Agency personnel attend 10% of the repeat tests.</t>
    </r>
  </si>
  <si>
    <r>
      <rPr>
        <vertAlign val="superscript"/>
        <sz val="10"/>
        <rFont val="Times New Roman"/>
        <family val="1"/>
      </rPr>
      <t>c</t>
    </r>
    <r>
      <rPr>
        <sz val="10"/>
        <rFont val="Times New Roman"/>
        <family val="1"/>
      </rPr>
      <t xml:space="preserve"> Assumes Agency personnel will attend performance tests at 10% of plants.</t>
    </r>
  </si>
  <si>
    <r>
      <rPr>
        <vertAlign val="superscript"/>
        <sz val="11"/>
        <color theme="1"/>
        <rFont val="Times New Roman"/>
        <family val="1"/>
      </rPr>
      <t xml:space="preserve">a </t>
    </r>
    <r>
      <rPr>
        <sz val="11"/>
        <color theme="1"/>
        <rFont val="Times New Roman"/>
        <family val="1"/>
      </rPr>
      <t>A total of 57 existing major sources are expected to comply during the 3-year ICR clearance period, of which 52 are equipped with tunnel kilns, 12 with periodic kilns, and 20 with APCDs. Based on the latest BSCP industry profile, no new kilns are anticipated to be constructed in the near future, and existing capacity is assumed sufficient to cover any short-term increases in production.</t>
    </r>
  </si>
  <si>
    <r>
      <rPr>
        <vertAlign val="superscript"/>
        <sz val="11"/>
        <color theme="1"/>
        <rFont val="Times New Roman"/>
        <family val="1"/>
      </rPr>
      <t xml:space="preserve">c </t>
    </r>
    <r>
      <rPr>
        <sz val="11"/>
        <color theme="1"/>
        <rFont val="Times New Roman"/>
        <family val="1"/>
      </rPr>
      <t>Assumes one-time burden of 12 hours (based on an average reading rate of 100 words/minute) to read and understand rule requirements, divided equally among technical and management staff.</t>
    </r>
  </si>
  <si>
    <r>
      <t xml:space="preserve">A. Read and understand rule requirements </t>
    </r>
    <r>
      <rPr>
        <vertAlign val="superscript"/>
        <sz val="10"/>
        <color theme="1"/>
        <rFont val="Times New Roman"/>
        <family val="1"/>
      </rPr>
      <t xml:space="preserve">c </t>
    </r>
  </si>
  <si>
    <r>
      <t xml:space="preserve">  i. Develop OM&amp;M plan </t>
    </r>
    <r>
      <rPr>
        <vertAlign val="superscript"/>
        <sz val="10"/>
        <color theme="1"/>
        <rFont val="Times New Roman"/>
        <family val="1"/>
      </rPr>
      <t xml:space="preserve">d </t>
    </r>
  </si>
  <si>
    <r>
      <t xml:space="preserve">i. Initial notification of applicability </t>
    </r>
    <r>
      <rPr>
        <vertAlign val="superscript"/>
        <sz val="10"/>
        <color theme="1"/>
        <rFont val="Times New Roman"/>
        <family val="1"/>
      </rPr>
      <t xml:space="preserve">d </t>
    </r>
  </si>
  <si>
    <r>
      <t xml:space="preserve">ii. Notification of constr./reconstr. </t>
    </r>
    <r>
      <rPr>
        <vertAlign val="superscript"/>
        <sz val="10"/>
        <color theme="1"/>
        <rFont val="Times New Roman"/>
        <family val="1"/>
      </rPr>
      <t xml:space="preserve">d </t>
    </r>
  </si>
  <si>
    <r>
      <t xml:space="preserve">iii. Notification of anticipated startup </t>
    </r>
    <r>
      <rPr>
        <vertAlign val="superscript"/>
        <sz val="10"/>
        <color theme="1"/>
        <rFont val="Times New Roman"/>
        <family val="1"/>
      </rPr>
      <t xml:space="preserve">d </t>
    </r>
  </si>
  <si>
    <r>
      <t xml:space="preserve">iv. Notification of actual startup </t>
    </r>
    <r>
      <rPr>
        <vertAlign val="superscript"/>
        <sz val="10"/>
        <color theme="1"/>
        <rFont val="Times New Roman"/>
        <family val="1"/>
      </rPr>
      <t xml:space="preserve">d </t>
    </r>
  </si>
  <si>
    <r>
      <t xml:space="preserve">v. Request to use APCD maintenance alternative standard </t>
    </r>
    <r>
      <rPr>
        <vertAlign val="superscript"/>
        <sz val="10"/>
        <color theme="1"/>
        <rFont val="Times New Roman"/>
        <family val="1"/>
      </rPr>
      <t xml:space="preserve">d </t>
    </r>
  </si>
  <si>
    <r>
      <t xml:space="preserve">vii. Notification of compliance status </t>
    </r>
    <r>
      <rPr>
        <vertAlign val="superscript"/>
        <sz val="10"/>
        <color theme="1"/>
        <rFont val="Times New Roman"/>
        <family val="1"/>
      </rPr>
      <t>d,e</t>
    </r>
  </si>
  <si>
    <r>
      <rPr>
        <vertAlign val="superscript"/>
        <sz val="11"/>
        <color theme="1"/>
        <rFont val="Times New Roman"/>
        <family val="1"/>
      </rPr>
      <t xml:space="preserve">d </t>
    </r>
    <r>
      <rPr>
        <sz val="11"/>
        <color theme="1"/>
        <rFont val="Times New Roman"/>
        <family val="1"/>
      </rPr>
      <t>One-time only activities.</t>
    </r>
  </si>
  <si>
    <r>
      <rPr>
        <vertAlign val="superscript"/>
        <sz val="11"/>
        <color theme="1"/>
        <rFont val="Times New Roman"/>
        <family val="1"/>
      </rPr>
      <t>e</t>
    </r>
    <r>
      <rPr>
        <sz val="11"/>
        <color theme="1"/>
        <rFont val="Times New Roman"/>
        <family val="1"/>
      </rPr>
      <t xml:space="preserve"> The notification of compliance status includes the performance test report and documentation of any other initial compliance demonstration. The cost burden associated with developing the performance test report is included in the performance test capital cost at the bottom of the table.</t>
    </r>
  </si>
  <si>
    <r>
      <t xml:space="preserve">   a. Deviations </t>
    </r>
    <r>
      <rPr>
        <vertAlign val="superscript"/>
        <sz val="10"/>
        <color theme="1"/>
        <rFont val="Times New Roman"/>
        <family val="1"/>
      </rPr>
      <t>f</t>
    </r>
  </si>
  <si>
    <r>
      <t xml:space="preserve">   b. No deviations </t>
    </r>
    <r>
      <rPr>
        <vertAlign val="superscript"/>
        <sz val="10"/>
        <color theme="1"/>
        <rFont val="Times New Roman"/>
        <family val="1"/>
      </rPr>
      <t>f</t>
    </r>
  </si>
  <si>
    <r>
      <rPr>
        <vertAlign val="superscript"/>
        <sz val="11"/>
        <color theme="1"/>
        <rFont val="Times New Roman"/>
        <family val="1"/>
      </rPr>
      <t xml:space="preserve">f </t>
    </r>
    <r>
      <rPr>
        <sz val="11"/>
        <color theme="1"/>
        <rFont val="Times New Roman"/>
        <family val="1"/>
      </rPr>
      <t>Assumes 15% of respondents have deviations to report in semiannual compliance reports, and 85% report no deviations.</t>
    </r>
  </si>
  <si>
    <r>
      <t xml:space="preserve">  i. Attend initial performance test </t>
    </r>
    <r>
      <rPr>
        <vertAlign val="superscript"/>
        <sz val="10"/>
        <rFont val="Times New Roman"/>
        <family val="1"/>
      </rPr>
      <t xml:space="preserve">g </t>
    </r>
  </si>
  <si>
    <r>
      <t xml:space="preserve">  ii. Attend repeat performance test </t>
    </r>
    <r>
      <rPr>
        <vertAlign val="superscript"/>
        <sz val="10"/>
        <rFont val="Times New Roman"/>
        <family val="1"/>
      </rPr>
      <t xml:space="preserve">g </t>
    </r>
  </si>
  <si>
    <r>
      <rPr>
        <vertAlign val="superscript"/>
        <sz val="11"/>
        <color theme="1"/>
        <rFont val="Times New Roman"/>
        <family val="1"/>
      </rPr>
      <t>g</t>
    </r>
    <r>
      <rPr>
        <sz val="11"/>
        <color theme="1"/>
        <rFont val="Times New Roman"/>
        <family val="1"/>
      </rPr>
      <t>Assumes 10% of plants fail initial performance test and must repeat it. Based on comments from industry, an average of 2.5 plant personnel attend performance tests. Assume no travel for plant personnel. Repeat testing is also required 5 years following initial testing.</t>
    </r>
  </si>
  <si>
    <r>
      <t xml:space="preserve">F.  Time to train personnel </t>
    </r>
    <r>
      <rPr>
        <vertAlign val="superscript"/>
        <sz val="10"/>
        <rFont val="Times New Roman"/>
        <family val="1"/>
      </rPr>
      <t>h</t>
    </r>
  </si>
  <si>
    <r>
      <rPr>
        <vertAlign val="superscript"/>
        <sz val="11"/>
        <color theme="1"/>
        <rFont val="Times New Roman"/>
        <family val="1"/>
      </rPr>
      <t xml:space="preserve">h </t>
    </r>
    <r>
      <rPr>
        <sz val="11"/>
        <color theme="1"/>
        <rFont val="Times New Roman"/>
        <family val="1"/>
      </rPr>
      <t>Based on comments from industry, assumes 48 hours of initial training and 10 hours of annual training for 6 plant personnel.</t>
    </r>
  </si>
  <si>
    <r>
      <t xml:space="preserve">  G. Time to transmit/disclose information </t>
    </r>
    <r>
      <rPr>
        <vertAlign val="superscript"/>
        <sz val="10"/>
        <color theme="1"/>
        <rFont val="Times New Roman"/>
        <family val="1"/>
      </rPr>
      <t xml:space="preserve">i </t>
    </r>
  </si>
  <si>
    <r>
      <rPr>
        <vertAlign val="superscript"/>
        <sz val="11"/>
        <color theme="1"/>
        <rFont val="Times New Roman"/>
        <family val="1"/>
      </rPr>
      <t>i</t>
    </r>
    <r>
      <rPr>
        <sz val="11"/>
        <color theme="1"/>
        <rFont val="Times New Roman"/>
        <family val="1"/>
      </rPr>
      <t xml:space="preserve"> Time associated with transmitting reports. Equal to the number of respondents submitting reports.</t>
    </r>
  </si>
  <si>
    <r>
      <t>Total Capital and O&amp;M Cost (rounded)</t>
    </r>
    <r>
      <rPr>
        <b/>
        <vertAlign val="superscript"/>
        <sz val="10"/>
        <rFont val="Times New Roman"/>
        <family val="1"/>
      </rPr>
      <t xml:space="preserve"> i,j</t>
    </r>
  </si>
  <si>
    <r>
      <t xml:space="preserve">GRAND TOTAL (rounded) </t>
    </r>
    <r>
      <rPr>
        <b/>
        <vertAlign val="superscript"/>
        <sz val="10"/>
        <rFont val="Times New Roman"/>
        <family val="1"/>
      </rPr>
      <t>i,j</t>
    </r>
  </si>
  <si>
    <r>
      <rPr>
        <vertAlign val="superscript"/>
        <sz val="11"/>
        <color theme="1"/>
        <rFont val="Times New Roman"/>
        <family val="1"/>
      </rPr>
      <t xml:space="preserve">j </t>
    </r>
    <r>
      <rPr>
        <sz val="11"/>
        <color theme="1"/>
        <rFont val="Times New Roman"/>
        <family val="1"/>
      </rPr>
      <t xml:space="preserve">Totals have been rounded to 3 significant digits. Figures may not add exactly due to rounding. </t>
    </r>
  </si>
  <si>
    <r>
      <rPr>
        <vertAlign val="superscript"/>
        <sz val="10"/>
        <color theme="1"/>
        <rFont val="Times New Roman"/>
        <family val="1"/>
      </rPr>
      <t xml:space="preserve">i </t>
    </r>
    <r>
      <rPr>
        <sz val="10"/>
        <color theme="1"/>
        <rFont val="Times New Roman"/>
        <family val="1"/>
      </rPr>
      <t xml:space="preserve">Totals have been rounded to 3 significant digits. Figures may not add exactly due to rounding. </t>
    </r>
  </si>
  <si>
    <r>
      <rPr>
        <vertAlign val="superscript"/>
        <sz val="10"/>
        <color theme="1"/>
        <rFont val="Times New Roman"/>
        <family val="1"/>
      </rPr>
      <t>a</t>
    </r>
    <r>
      <rPr>
        <sz val="10"/>
        <color theme="1"/>
        <rFont val="Times New Roman"/>
        <family val="1"/>
      </rPr>
      <t xml:space="preserve"> We estimate no new respondents will become subject to this subpart over the next 3 years of the renewal period. </t>
    </r>
  </si>
  <si>
    <r>
      <t xml:space="preserve">Initial performance tests </t>
    </r>
    <r>
      <rPr>
        <vertAlign val="superscript"/>
        <sz val="10"/>
        <rFont val="Times New Roman"/>
        <family val="1"/>
      </rPr>
      <t>c</t>
    </r>
  </si>
  <si>
    <r>
      <t xml:space="preserve">Repeat performance tests </t>
    </r>
    <r>
      <rPr>
        <vertAlign val="superscript"/>
        <sz val="10"/>
        <color theme="1"/>
        <rFont val="Times New Roman"/>
        <family val="1"/>
      </rPr>
      <t>d</t>
    </r>
  </si>
  <si>
    <r>
      <t xml:space="preserve">Photocopy/Postage </t>
    </r>
    <r>
      <rPr>
        <vertAlign val="superscript"/>
        <sz val="10"/>
        <color theme="1"/>
        <rFont val="Times New Roman"/>
        <family val="1"/>
      </rPr>
      <t>e</t>
    </r>
  </si>
  <si>
    <r>
      <t xml:space="preserve">Visible Emissions Test </t>
    </r>
    <r>
      <rPr>
        <vertAlign val="superscript"/>
        <sz val="10"/>
        <rFont val="Times New Roman"/>
        <family val="1"/>
      </rPr>
      <t>c,f</t>
    </r>
  </si>
  <si>
    <r>
      <rPr>
        <vertAlign val="superscript"/>
        <sz val="10"/>
        <color theme="1"/>
        <rFont val="Times New Roman"/>
        <family val="1"/>
      </rPr>
      <t xml:space="preserve">g </t>
    </r>
    <r>
      <rPr>
        <sz val="10"/>
        <color theme="1"/>
        <rFont val="Times New Roman"/>
        <family val="1"/>
      </rPr>
      <t xml:space="preserve">Totals have been rounded to 3 significant digits. Figures may not add exactly due to rounding. </t>
    </r>
  </si>
  <si>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g</t>
    </r>
  </si>
  <si>
    <t>Assumptions</t>
  </si>
  <si>
    <r>
      <rPr>
        <vertAlign val="superscript"/>
        <sz val="10"/>
        <color theme="1"/>
        <rFont val="Times New Roman"/>
        <family val="1"/>
      </rPr>
      <t>e</t>
    </r>
    <r>
      <rPr>
        <sz val="10"/>
        <color theme="1"/>
        <rFont val="Times New Roman"/>
        <family val="1"/>
      </rPr>
      <t xml:space="preserve"> O&amp;M costs for photocopying and postage estimated as $22/report.</t>
    </r>
  </si>
  <si>
    <r>
      <rPr>
        <vertAlign val="superscript"/>
        <sz val="11"/>
        <color theme="1"/>
        <rFont val="Times New Roman"/>
        <family val="1"/>
      </rPr>
      <t>b</t>
    </r>
    <r>
      <rPr>
        <sz val="11"/>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</si>
  <si>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1. Applications</t>
  </si>
  <si>
    <t>2. Survey Studies</t>
  </si>
  <si>
    <t>3.  Reporting requirements</t>
  </si>
  <si>
    <t>4.  Recordkeeping requirements</t>
  </si>
  <si>
    <t>N/A</t>
  </si>
  <si>
    <t>Not Applicable</t>
  </si>
  <si>
    <t>Table 1: Annual Respondent Burden and Cost – NESHAP for Brick and Structural Clay Products Manufacturing (40 CFR part 63, subpart JJJJJ) Renewal</t>
  </si>
  <si>
    <t>Table 2: Average Annual EPA Burden and Cost – NESHAP for Brick and Structural Clay Products Manufacturing (40 CFR part 63, subpart JJJJJ) Renewal</t>
  </si>
  <si>
    <t>Initial notification of applicability</t>
  </si>
  <si>
    <t>Notification of constr./reconstr.</t>
  </si>
  <si>
    <t>Notification of anticipated startup</t>
  </si>
  <si>
    <t>Notification of actual startup</t>
  </si>
  <si>
    <t>Request to use APCD maintenance alternative standard</t>
  </si>
  <si>
    <t xml:space="preserve">Notification of performance test </t>
  </si>
  <si>
    <t xml:space="preserve">Report of performance test (through ERT) </t>
  </si>
  <si>
    <t xml:space="preserve">First compliance report </t>
  </si>
  <si>
    <t>Semi-annual compliance report</t>
  </si>
  <si>
    <t>5.  Report Review</t>
  </si>
  <si>
    <r>
      <t xml:space="preserve">TOTAL ANNUAL BURDEN AND COST  (rounded) </t>
    </r>
    <r>
      <rPr>
        <b/>
        <vertAlign val="superscript"/>
        <sz val="10"/>
        <rFont val="Times New Roman"/>
        <family val="1"/>
      </rPr>
      <t>i</t>
    </r>
  </si>
  <si>
    <r>
      <rPr>
        <vertAlign val="superscript"/>
        <sz val="10"/>
        <color theme="1"/>
        <rFont val="Times New Roman"/>
        <family val="1"/>
      </rPr>
      <t>j</t>
    </r>
    <r>
      <rPr>
        <sz val="10"/>
        <color theme="1"/>
        <rFont val="Times New Roman"/>
        <family val="1"/>
      </rPr>
      <t xml:space="preserve"> Assumes Agency personnel (1 person) will spend 2 days per plant plus time for travel, at $50 per diem per day, and $400 transportation expense per round trip to attend performance tests.</t>
    </r>
  </si>
  <si>
    <r>
      <t xml:space="preserve">Travel Expenses for Tests Attended </t>
    </r>
    <r>
      <rPr>
        <b/>
        <vertAlign val="superscript"/>
        <sz val="10"/>
        <rFont val="Times New Roman"/>
        <family val="1"/>
      </rPr>
      <t>j</t>
    </r>
  </si>
  <si>
    <r>
      <t xml:space="preserve">a </t>
    </r>
    <r>
      <rPr>
        <sz val="10"/>
        <color rgb="FF000000"/>
        <rFont val="Times New Roman"/>
        <family val="1"/>
      </rPr>
      <t xml:space="preserve">  New respondents include sources with modified, constructed and reconstructed affected facilities.</t>
    </r>
  </si>
  <si>
    <r>
      <rPr>
        <vertAlign val="superscript"/>
        <sz val="10"/>
        <rFont val="Times New Roman"/>
        <family val="1"/>
      </rPr>
      <t xml:space="preserve">b </t>
    </r>
    <r>
      <rPr>
        <sz val="10"/>
        <rFont val="Times New Roman"/>
        <family val="1"/>
      </rPr>
      <t xml:space="preserve">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</si>
  <si>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r>
      <rPr>
        <vertAlign val="superscript"/>
        <sz val="10"/>
        <color theme="1"/>
        <rFont val="Times New Roman"/>
        <family val="1"/>
      </rPr>
      <t>f</t>
    </r>
    <r>
      <rPr>
        <sz val="10"/>
        <color theme="1"/>
        <rFont val="Times New Roman"/>
        <family val="1"/>
      </rPr>
      <t xml:space="preserve"> The monitoring equipment needed to monitor parameters other than visible emissions (e.g., limestone or lime feed rate) is included as part of the control system and therefore adds no additional capital or O&amp;M cost. The O&amp;M cost associated with VE monitoring includes VE training for two people every 5 years, conducting the 15-minute VE test, and preparing for/documenting the VE test (occurs after 3-year ICR clearance period).</t>
    </r>
  </si>
  <si>
    <r>
      <rPr>
        <vertAlign val="superscript"/>
        <sz val="10"/>
        <color theme="1"/>
        <rFont val="Times New Roman"/>
        <family val="1"/>
      </rPr>
      <t xml:space="preserve">b </t>
    </r>
    <r>
      <rPr>
        <sz val="10"/>
        <color theme="1"/>
        <rFont val="Times New Roman"/>
        <family val="1"/>
      </rPr>
      <t>A total of 57 existing major sources are expected to comply during the 3-year ICR clearance period, of which 52 are equipped with tunnel kilns, 12 with periodic kilns, and 20 with APCDs.</t>
    </r>
  </si>
  <si>
    <r>
      <t xml:space="preserve">Total Labor Burden and Costs (rounded) </t>
    </r>
    <r>
      <rPr>
        <b/>
        <vertAlign val="superscript"/>
        <sz val="10"/>
        <rFont val="Times New Roman"/>
        <family val="1"/>
      </rPr>
      <t>i,j</t>
    </r>
  </si>
  <si>
    <t xml:space="preserve">  x. Semi-annual compliance report</t>
  </si>
  <si>
    <r>
      <t xml:space="preserve">TOTAL ANNUAL COST (SALARY + EXPENSES) (rounded) </t>
    </r>
    <r>
      <rPr>
        <b/>
        <vertAlign val="superscript"/>
        <sz val="10"/>
        <rFont val="Times New Roman"/>
        <family val="1"/>
      </rPr>
      <t>i</t>
    </r>
  </si>
  <si>
    <r>
      <rPr>
        <vertAlign val="superscript"/>
        <sz val="10"/>
        <color theme="1"/>
        <rFont val="Times New Roman"/>
        <family val="1"/>
      </rPr>
      <t>c</t>
    </r>
    <r>
      <rPr>
        <sz val="10"/>
        <color theme="1"/>
        <rFont val="Times New Roman"/>
        <family val="1"/>
      </rPr>
      <t xml:space="preserve"> Based on estimates in BSCP Impacts Memo. Stack testing costs assume EPA Method 29 for PM/metals and EPA Method 26A for HF, HCl, and Cl2. VE testing costs assume EPA Method 22. Annual O&amp;M costs shown are the annualized testing costs that existing facilities are assumed to incur during the 3-year period of this ICR.</t>
    </r>
  </si>
  <si>
    <r>
      <rPr>
        <vertAlign val="superscript"/>
        <sz val="10"/>
        <color theme="1"/>
        <rFont val="Times New Roman"/>
        <family val="1"/>
      </rPr>
      <t>d</t>
    </r>
    <r>
      <rPr>
        <sz val="10"/>
        <color theme="1"/>
        <rFont val="Times New Roman"/>
        <family val="1"/>
      </rPr>
      <t xml:space="preserve"> Assumes 10% of plants will fail an initial performance test for one kiln and must repeat it. Annual O&amp;M costs shown are the annualized testing costs that existing facilities are assumed to incur during the 3-year period of this ICR.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</si>
</sst>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33"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sz val="11"/>
      <color theme="1"/>
      <name val="Times New Roman"/>
      <family val="1"/>
    </font>
    <font>
      <vertAlign val="superscript"/>
      <sz val="11"/>
      <color theme="1"/>
      <name val="Times New Roman"/>
      <family val="1"/>
    </font>
    <font>
      <sz val="11"/>
      <color rgb="FFFF0000"/>
      <name val="Calibri"/>
      <family val="2"/>
      <scheme val="minor"/>
    </font>
    <font>
      <sz val="10"/>
      <color rgb="FF7030A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11" fillId="0" borderId="0"/>
  </cellStyleXfs>
  <cellXfs count="152">
    <xf numFmtId="0" fontId="0" fillId="0" borderId="0" xfId="0"/>
    <xf numFmtId="0" fontId="2" fillId="0" borderId="0" xfId="0" applyFont="1"/>
    <xf numFmtId="0" fontId="2" fillId="0" borderId="1" xfId="0" applyFont="1" applyBorder="1" applyAlignment="1">
      <alignment horizontal="center" wrapText="1"/>
    </xf>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6" fontId="21" fillId="0" borderId="2" xfId="0" applyNumberFormat="1" applyFont="1" applyBorder="1" applyAlignment="1">
      <alignment horizontal="right" wrapText="1"/>
    </xf>
    <xf numFmtId="0" fontId="18" fillId="0" borderId="0" xfId="0" applyFont="1"/>
    <xf numFmtId="0" fontId="18" fillId="0" borderId="5" xfId="0" applyFont="1" applyBorder="1"/>
    <xf numFmtId="0" fontId="15" fillId="0" borderId="1" xfId="0" applyFont="1" applyBorder="1"/>
    <xf numFmtId="41" fontId="18" fillId="0" borderId="0" xfId="0" applyNumberFormat="1" applyFont="1"/>
    <xf numFmtId="41" fontId="18" fillId="0" borderId="5" xfId="0" applyNumberFormat="1" applyFont="1" applyBorder="1"/>
    <xf numFmtId="164" fontId="13" fillId="0" borderId="0" xfId="1" applyFont="1" applyAlignment="1">
      <alignment wrapText="1"/>
    </xf>
    <xf numFmtId="0" fontId="2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3" fillId="0" borderId="0" xfId="0" applyNumberFormat="1"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5" fillId="0" borderId="0" xfId="0" applyFont="1" applyAlignment="1">
      <alignment vertical="top" wrapText="1"/>
    </xf>
    <xf numFmtId="165" fontId="10" fillId="0" borderId="1" xfId="0" applyNumberFormat="1" applyFont="1" applyBorder="1"/>
    <xf numFmtId="0" fontId="10" fillId="0" borderId="1" xfId="0" applyFont="1" applyBorder="1" applyAlignment="1">
      <alignment horizontal="left" vertical="center" wrapText="1"/>
    </xf>
    <xf numFmtId="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2"/>
    </xf>
    <xf numFmtId="0" fontId="10" fillId="0" borderId="1" xfId="0" applyFont="1" applyBorder="1" applyAlignment="1">
      <alignment vertical="center" wrapText="1"/>
    </xf>
    <xf numFmtId="0" fontId="2" fillId="0" borderId="1" xfId="0" applyFont="1" applyBorder="1" applyAlignment="1">
      <alignment horizontal="right" wrapText="1"/>
    </xf>
    <xf numFmtId="0" fontId="2" fillId="0" borderId="1" xfId="0" applyFont="1" applyBorder="1" applyAlignment="1">
      <alignment horizontal="left" vertical="center" wrapText="1" indent="1"/>
    </xf>
    <xf numFmtId="8" fontId="2" fillId="0" borderId="1" xfId="0" applyNumberFormat="1" applyFont="1" applyBorder="1" applyAlignment="1">
      <alignment horizontal="right" vertical="center" wrapText="1"/>
    </xf>
    <xf numFmtId="1" fontId="2" fillId="0" borderId="1" xfId="0" applyNumberFormat="1" applyFont="1" applyBorder="1" applyAlignment="1">
      <alignment horizontal="center" vertical="center" wrapText="1"/>
    </xf>
    <xf numFmtId="6" fontId="7" fillId="0" borderId="1" xfId="0" applyNumberFormat="1" applyFont="1" applyBorder="1" applyAlignment="1">
      <alignment horizontal="right"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1"/>
    </xf>
    <xf numFmtId="8" fontId="2" fillId="0" borderId="1" xfId="0" applyNumberFormat="1" applyFont="1" applyBorder="1" applyAlignment="1">
      <alignment horizontal="right" wrapText="1"/>
    </xf>
    <xf numFmtId="0" fontId="10" fillId="0" borderId="1" xfId="0" applyFont="1" applyBorder="1" applyAlignment="1">
      <alignment horizontal="left" vertical="top" wrapText="1" indent="1"/>
    </xf>
    <xf numFmtId="0" fontId="10" fillId="0" borderId="1" xfId="0" applyFont="1" applyBorder="1" applyAlignment="1">
      <alignment horizontal="right" wrapText="1"/>
    </xf>
    <xf numFmtId="0" fontId="10" fillId="0" borderId="1" xfId="0" applyFont="1" applyBorder="1" applyAlignment="1">
      <alignment horizontal="left" vertical="top" wrapText="1" indent="2"/>
    </xf>
    <xf numFmtId="3" fontId="2" fillId="0" borderId="0" xfId="0" applyNumberFormat="1" applyFont="1"/>
    <xf numFmtId="0" fontId="3" fillId="0" borderId="0" xfId="0" applyFont="1"/>
    <xf numFmtId="0" fontId="25" fillId="0" borderId="0" xfId="0" applyFont="1" applyAlignment="1">
      <alignment vertical="top" wrapText="1"/>
    </xf>
    <xf numFmtId="41" fontId="10" fillId="0" borderId="0" xfId="0" applyNumberFormat="1" applyFont="1"/>
    <xf numFmtId="0" fontId="10" fillId="0" borderId="1" xfId="0" applyFont="1" applyBorder="1" applyAlignment="1">
      <alignment horizontal="left" vertical="top" wrapText="1"/>
    </xf>
    <xf numFmtId="0" fontId="12" fillId="0" borderId="1" xfId="0" applyFont="1" applyBorder="1" applyAlignment="1">
      <alignment wrapText="1"/>
    </xf>
    <xf numFmtId="3" fontId="9" fillId="0" borderId="0" xfId="0" applyNumberFormat="1" applyFont="1"/>
    <xf numFmtId="0" fontId="22"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15" fillId="0" borderId="0" xfId="0" applyFont="1" applyAlignment="1">
      <alignment vertical="top"/>
    </xf>
    <xf numFmtId="0" fontId="21" fillId="0" borderId="1" xfId="0" applyFont="1" applyBorder="1" applyAlignment="1">
      <alignment vertical="top" wrapText="1"/>
    </xf>
    <xf numFmtId="3" fontId="10" fillId="0" borderId="1" xfId="0" applyNumberFormat="1" applyFont="1" applyBorder="1" applyAlignment="1">
      <alignment horizontal="center" wrapText="1"/>
    </xf>
    <xf numFmtId="164" fontId="9" fillId="0" borderId="0" xfId="1" applyFont="1" applyAlignment="1">
      <alignment vertical="center"/>
    </xf>
    <xf numFmtId="164" fontId="9" fillId="0" borderId="0" xfId="1" applyFont="1"/>
    <xf numFmtId="0" fontId="27" fillId="0" borderId="0" xfId="0" applyFont="1" applyAlignment="1">
      <alignment vertical="center" wrapText="1"/>
    </xf>
    <xf numFmtId="0" fontId="28"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4" fillId="0" borderId="0" xfId="0" applyNumberFormat="1" applyFont="1"/>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 fontId="10" fillId="0" borderId="1" xfId="0" applyNumberFormat="1" applyFont="1" applyBorder="1" applyAlignment="1">
      <alignment horizontal="center" vertical="center" wrapText="1"/>
    </xf>
    <xf numFmtId="164" fontId="9" fillId="0" borderId="0" xfId="1" applyFont="1" applyAlignment="1">
      <alignment horizontal="left" vertical="center"/>
    </xf>
    <xf numFmtId="6" fontId="21" fillId="0" borderId="1" xfId="0" applyNumberFormat="1" applyFont="1" applyBorder="1" applyAlignment="1">
      <alignment horizontal="right" wrapText="1"/>
    </xf>
    <xf numFmtId="6" fontId="12"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8" fontId="2" fillId="0" borderId="0" xfId="0" applyNumberFormat="1" applyFont="1"/>
    <xf numFmtId="0" fontId="15" fillId="0" borderId="0" xfId="0" applyFont="1"/>
    <xf numFmtId="165" fontId="10" fillId="0" borderId="0" xfId="0" applyNumberFormat="1" applyFont="1"/>
    <xf numFmtId="0" fontId="29" fillId="0" borderId="0" xfId="0" applyFont="1" applyAlignment="1">
      <alignment vertical="center"/>
    </xf>
    <xf numFmtId="0" fontId="29" fillId="0" borderId="0" xfId="0" applyFont="1" applyAlignment="1">
      <alignment vertical="center" wrapText="1"/>
    </xf>
    <xf numFmtId="0" fontId="1" fillId="0" borderId="0" xfId="0" applyFont="1"/>
    <xf numFmtId="0" fontId="16" fillId="0" borderId="0" xfId="0" applyFont="1" applyAlignment="1">
      <alignment vertical="top" wrapText="1"/>
    </xf>
    <xf numFmtId="0" fontId="2" fillId="0" borderId="1" xfId="0" applyFont="1" applyBorder="1" applyAlignment="1">
      <alignment horizontal="center" vertical="center"/>
    </xf>
    <xf numFmtId="0" fontId="31" fillId="0" borderId="0" xfId="0" applyFont="1"/>
    <xf numFmtId="0" fontId="2" fillId="0" borderId="1" xfId="0" applyFont="1" applyBorder="1" applyAlignment="1">
      <alignment vertical="center"/>
    </xf>
    <xf numFmtId="0" fontId="2" fillId="0" borderId="1" xfId="0" applyFont="1" applyBorder="1"/>
    <xf numFmtId="0" fontId="3" fillId="0" borderId="1" xfId="0" applyFont="1" applyBorder="1"/>
    <xf numFmtId="164" fontId="9" fillId="0" borderId="0" xfId="1" applyFont="1" applyAlignment="1">
      <alignment horizontal="center" wrapText="1"/>
    </xf>
    <xf numFmtId="0" fontId="32" fillId="0" borderId="0" xfId="0" applyFont="1"/>
    <xf numFmtId="3" fontId="32" fillId="0" borderId="0" xfId="0" applyNumberFormat="1" applyFont="1"/>
    <xf numFmtId="0" fontId="25" fillId="0" borderId="0" xfId="0" applyFont="1" applyAlignment="1">
      <alignment wrapText="1"/>
    </xf>
    <xf numFmtId="0" fontId="25" fillId="0" borderId="0" xfId="0" applyFont="1"/>
    <xf numFmtId="6" fontId="9" fillId="0" borderId="0" xfId="0" applyNumberFormat="1" applyFont="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wrapText="1"/>
    </xf>
    <xf numFmtId="1" fontId="10" fillId="0" borderId="1" xfId="0" applyNumberFormat="1" applyFont="1" applyBorder="1" applyAlignment="1">
      <alignment horizontal="center" wrapText="1"/>
    </xf>
    <xf numFmtId="0" fontId="0" fillId="0" borderId="0" xfId="0" applyAlignment="1">
      <alignment horizontal="center"/>
    </xf>
    <xf numFmtId="0" fontId="29" fillId="0" borderId="0" xfId="0" applyFont="1" applyAlignment="1">
      <alignment vertical="center" wrapText="1"/>
    </xf>
    <xf numFmtId="0" fontId="15" fillId="0" borderId="1" xfId="0" applyFont="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3" fontId="21" fillId="0" borderId="2" xfId="0" applyNumberFormat="1" applyFont="1" applyBorder="1" applyAlignment="1">
      <alignment horizontal="center" wrapText="1"/>
    </xf>
    <xf numFmtId="3" fontId="21" fillId="0" borderId="3" xfId="0" applyNumberFormat="1" applyFont="1" applyBorder="1" applyAlignment="1">
      <alignment horizontal="center" wrapText="1"/>
    </xf>
    <xf numFmtId="3" fontId="21" fillId="0" borderId="4" xfId="0" applyNumberFormat="1" applyFont="1" applyBorder="1" applyAlignment="1">
      <alignment horizontal="center" wrapText="1"/>
    </xf>
    <xf numFmtId="0" fontId="29" fillId="0" borderId="0" xfId="0" applyFont="1" applyAlignment="1">
      <alignment vertical="center"/>
    </xf>
    <xf numFmtId="0" fontId="10" fillId="0" borderId="0" xfId="0" applyFont="1" applyAlignment="1">
      <alignment vertical="center" wrapText="1"/>
    </xf>
    <xf numFmtId="0" fontId="2" fillId="0" borderId="0" xfId="0" applyFont="1" applyAlignment="1">
      <alignment wrapText="1"/>
    </xf>
    <xf numFmtId="0" fontId="10" fillId="0" borderId="0" xfId="0" applyFont="1" applyAlignment="1">
      <alignment wrapText="1"/>
    </xf>
    <xf numFmtId="0" fontId="12" fillId="0" borderId="1" xfId="0" applyFont="1" applyBorder="1" applyAlignment="1">
      <alignment wrapText="1"/>
    </xf>
    <xf numFmtId="0" fontId="12" fillId="0" borderId="1" xfId="0" applyFont="1" applyBorder="1" applyAlignment="1">
      <alignment horizontal="center" wrapText="1"/>
    </xf>
    <xf numFmtId="3" fontId="12" fillId="0" borderId="1" xfId="0" applyNumberFormat="1" applyFont="1" applyBorder="1" applyAlignment="1">
      <alignment horizontal="center" wrapText="1"/>
    </xf>
    <xf numFmtId="0" fontId="10" fillId="0" borderId="6" xfId="0" applyFont="1" applyBorder="1" applyAlignment="1">
      <alignment horizontal="left" vertical="top"/>
    </xf>
    <xf numFmtId="0" fontId="1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xf numFmtId="0" fontId="14" fillId="0" borderId="1" xfId="0" applyFont="1" applyBorder="1" applyAlignment="1">
      <alignment horizontal="center" vertical="center" wrapText="1"/>
    </xf>
    <xf numFmtId="0" fontId="16" fillId="0" borderId="1" xfId="0" applyFont="1" applyBorder="1" applyAlignment="1">
      <alignment vertical="center" wrapText="1"/>
    </xf>
    <xf numFmtId="6" fontId="2" fillId="0" borderId="1" xfId="0" applyNumberFormat="1" applyFont="1" applyFill="1" applyBorder="1" applyAlignment="1">
      <alignment horizontal="center" vertical="center" wrapText="1"/>
    </xf>
    <xf numFmtId="0" fontId="2" fillId="0" borderId="1" xfId="0" applyFont="1" applyFill="1" applyBorder="1"/>
    <xf numFmtId="0" fontId="10" fillId="0" borderId="1" xfId="0" applyFont="1" applyFill="1" applyBorder="1"/>
    <xf numFmtId="1" fontId="10" fillId="0" borderId="1" xfId="0" applyNumberFormat="1" applyFont="1" applyFill="1" applyBorder="1"/>
    <xf numFmtId="0" fontId="3" fillId="0" borderId="1" xfId="0" applyFont="1" applyFill="1" applyBorder="1"/>
    <xf numFmtId="0" fontId="2" fillId="0" borderId="0" xfId="0" applyFont="1" applyAlignment="1">
      <alignment horizontal="left"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activeCell="C17" sqref="C17"/>
    </sheetView>
  </sheetViews>
  <sheetFormatPr defaultRowHeight="15" x14ac:dyDescent="0.25"/>
  <cols>
    <col min="1" max="1" width="27.85546875" bestFit="1" customWidth="1"/>
    <col min="2" max="2" width="12.85546875" bestFit="1" customWidth="1"/>
  </cols>
  <sheetData>
    <row r="1" spans="1:2" x14ac:dyDescent="0.25">
      <c r="A1" s="112" t="s">
        <v>0</v>
      </c>
      <c r="B1" s="112"/>
    </row>
    <row r="2" spans="1:2" x14ac:dyDescent="0.25">
      <c r="A2" t="s">
        <v>1</v>
      </c>
      <c r="B2" s="87">
        <f>'Table 1'!K48</f>
        <v>292.98245614035091</v>
      </c>
    </row>
    <row r="3" spans="1:2" x14ac:dyDescent="0.25">
      <c r="A3" t="s">
        <v>2</v>
      </c>
      <c r="B3">
        <f>Respondents!F8</f>
        <v>57</v>
      </c>
    </row>
    <row r="4" spans="1:2" x14ac:dyDescent="0.25">
      <c r="A4" t="s">
        <v>3</v>
      </c>
      <c r="B4" s="88">
        <f>'Table 1'!F49</f>
        <v>33400</v>
      </c>
    </row>
    <row r="5" spans="1:2" x14ac:dyDescent="0.25">
      <c r="A5" t="s">
        <v>4</v>
      </c>
      <c r="B5" s="89">
        <f>'Table 1'!I51</f>
        <v>4880000</v>
      </c>
    </row>
    <row r="6" spans="1:2" x14ac:dyDescent="0.25">
      <c r="A6" t="s">
        <v>5</v>
      </c>
      <c r="B6" s="89">
        <f>'Capital O&amp;M'!D9+'Capital O&amp;M'!G9</f>
        <v>673000</v>
      </c>
    </row>
    <row r="7" spans="1:2" x14ac:dyDescent="0.25">
      <c r="A7" t="s">
        <v>6</v>
      </c>
      <c r="B7" s="90">
        <f>Responses!E14</f>
        <v>114</v>
      </c>
    </row>
    <row r="8" spans="1:2" x14ac:dyDescent="0.25">
      <c r="A8" t="s">
        <v>7</v>
      </c>
      <c r="B8" t="s">
        <v>155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80"/>
  <sheetViews>
    <sheetView zoomScaleNormal="100"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9.5703125" customWidth="1"/>
    <col min="14" max="14" width="12.140625" customWidth="1"/>
    <col min="21" max="21" width="11.7109375" customWidth="1"/>
  </cols>
  <sheetData>
    <row r="1" spans="1:21" ht="20.25" x14ac:dyDescent="0.3">
      <c r="A1" s="96" t="s">
        <v>156</v>
      </c>
      <c r="B1" s="1"/>
      <c r="C1" s="1"/>
      <c r="D1" s="1"/>
      <c r="E1" s="1"/>
      <c r="F1" s="1"/>
      <c r="G1" s="1"/>
      <c r="H1" s="1"/>
      <c r="I1" s="8"/>
      <c r="J1" s="1"/>
      <c r="K1" s="99"/>
      <c r="L1" s="1"/>
      <c r="M1" s="58"/>
      <c r="N1" s="13"/>
    </row>
    <row r="2" spans="1:21" s="1" customFormat="1" ht="12.75" x14ac:dyDescent="0.2">
      <c r="F2" s="7"/>
      <c r="G2" s="7"/>
      <c r="H2" s="7"/>
      <c r="I2" s="8"/>
      <c r="J2" s="3"/>
    </row>
    <row r="3" spans="1:21" s="1" customFormat="1" ht="76.5" x14ac:dyDescent="0.2">
      <c r="A3" s="21" t="s">
        <v>8</v>
      </c>
      <c r="B3" s="81" t="s">
        <v>9</v>
      </c>
      <c r="C3" s="81" t="s">
        <v>10</v>
      </c>
      <c r="D3" s="81" t="s">
        <v>11</v>
      </c>
      <c r="E3" s="81" t="s">
        <v>12</v>
      </c>
      <c r="F3" s="81" t="s">
        <v>13</v>
      </c>
      <c r="G3" s="81" t="s">
        <v>14</v>
      </c>
      <c r="H3" s="81" t="s">
        <v>15</v>
      </c>
      <c r="I3" s="81" t="s">
        <v>16</v>
      </c>
      <c r="J3" s="3"/>
      <c r="M3" s="59"/>
      <c r="N3" s="59"/>
      <c r="O3" s="59"/>
      <c r="P3" s="59"/>
      <c r="Q3" s="59"/>
      <c r="R3" s="59"/>
      <c r="S3" s="59"/>
      <c r="T3" s="59"/>
      <c r="U3" s="59"/>
    </row>
    <row r="4" spans="1:21" s="1" customFormat="1" ht="12.75" x14ac:dyDescent="0.2">
      <c r="A4" s="37" t="s">
        <v>150</v>
      </c>
      <c r="B4" s="81" t="s">
        <v>154</v>
      </c>
      <c r="C4" s="81"/>
      <c r="D4" s="81"/>
      <c r="E4" s="81"/>
      <c r="F4" s="81"/>
      <c r="G4" s="81"/>
      <c r="H4" s="81"/>
      <c r="I4" s="81"/>
      <c r="J4" s="3"/>
      <c r="M4" s="59"/>
      <c r="N4" s="59"/>
      <c r="O4" s="59"/>
      <c r="P4" s="59"/>
      <c r="Q4" s="59"/>
      <c r="R4" s="59"/>
      <c r="S4" s="59"/>
      <c r="T4" s="59"/>
      <c r="U4" s="59"/>
    </row>
    <row r="5" spans="1:21" s="1" customFormat="1" ht="12.75" x14ac:dyDescent="0.2">
      <c r="A5" s="37" t="s">
        <v>151</v>
      </c>
      <c r="B5" s="81" t="s">
        <v>154</v>
      </c>
      <c r="C5" s="81"/>
      <c r="D5" s="81"/>
      <c r="E5" s="81"/>
      <c r="F5" s="81"/>
      <c r="G5" s="81"/>
      <c r="H5" s="81"/>
      <c r="I5" s="81"/>
      <c r="J5" s="3"/>
      <c r="M5" s="59"/>
      <c r="N5" s="59"/>
      <c r="O5" s="59"/>
      <c r="P5" s="59"/>
      <c r="Q5" s="59"/>
      <c r="R5" s="59"/>
      <c r="S5" s="59"/>
      <c r="T5" s="59"/>
      <c r="U5" s="59"/>
    </row>
    <row r="6" spans="1:21" s="1" customFormat="1" ht="12.75" x14ac:dyDescent="0.2">
      <c r="A6" s="37" t="s">
        <v>152</v>
      </c>
      <c r="B6" s="2"/>
      <c r="C6" s="2"/>
      <c r="D6" s="2"/>
      <c r="E6" s="2"/>
      <c r="F6" s="2"/>
      <c r="G6" s="2"/>
      <c r="H6" s="2"/>
      <c r="I6" s="40"/>
      <c r="J6" s="3"/>
      <c r="K6" s="114" t="s">
        <v>17</v>
      </c>
      <c r="L6" s="114"/>
      <c r="O6" s="61"/>
      <c r="P6" s="61"/>
      <c r="Q6" s="61"/>
      <c r="R6" s="61"/>
      <c r="S6" s="61"/>
      <c r="T6" s="61"/>
      <c r="U6" s="62"/>
    </row>
    <row r="7" spans="1:21" s="1" customFormat="1" ht="15.75" x14ac:dyDescent="0.2">
      <c r="A7" s="41" t="s">
        <v>116</v>
      </c>
      <c r="B7" s="21">
        <v>12</v>
      </c>
      <c r="C7" s="21">
        <v>1</v>
      </c>
      <c r="D7" s="21">
        <f>B7*C7</f>
        <v>12</v>
      </c>
      <c r="E7" s="21">
        <v>0</v>
      </c>
      <c r="F7" s="21">
        <f>D7*E7</f>
        <v>0</v>
      </c>
      <c r="G7" s="21">
        <f>F7*0.05</f>
        <v>0</v>
      </c>
      <c r="H7" s="21">
        <f>F7*0.1</f>
        <v>0</v>
      </c>
      <c r="I7" s="42">
        <f>F7*$L$8+G7*$L$7+H7*$L$9</f>
        <v>0</v>
      </c>
      <c r="J7" s="9"/>
      <c r="K7" s="15" t="s">
        <v>18</v>
      </c>
      <c r="L7" s="33">
        <v>163.16999999999999</v>
      </c>
      <c r="M7" s="60"/>
      <c r="N7" s="61"/>
      <c r="O7" s="61"/>
      <c r="P7" s="61"/>
      <c r="Q7" s="61"/>
      <c r="R7" s="63"/>
      <c r="S7" s="61"/>
      <c r="T7" s="61"/>
      <c r="U7" s="64"/>
    </row>
    <row r="8" spans="1:21" s="1" customFormat="1" ht="12.75" x14ac:dyDescent="0.2">
      <c r="A8" s="41" t="s">
        <v>65</v>
      </c>
      <c r="B8" s="21"/>
      <c r="C8" s="21"/>
      <c r="D8" s="21"/>
      <c r="E8" s="21"/>
      <c r="F8" s="21"/>
      <c r="G8" s="21"/>
      <c r="H8" s="21"/>
      <c r="I8" s="42"/>
      <c r="J8" s="3"/>
      <c r="K8" s="15" t="s">
        <v>19</v>
      </c>
      <c r="L8" s="33">
        <v>130.28</v>
      </c>
      <c r="M8" s="60"/>
      <c r="N8" s="61"/>
      <c r="O8" s="61"/>
      <c r="P8" s="61"/>
      <c r="Q8" s="61"/>
      <c r="R8" s="61"/>
      <c r="S8" s="61"/>
      <c r="T8" s="61"/>
      <c r="U8" s="64"/>
    </row>
    <row r="9" spans="1:21" s="1" customFormat="1" ht="15.75" x14ac:dyDescent="0.2">
      <c r="A9" s="41" t="s">
        <v>117</v>
      </c>
      <c r="B9" s="21">
        <v>200</v>
      </c>
      <c r="C9" s="21">
        <v>1</v>
      </c>
      <c r="D9" s="21">
        <f>B9*C9</f>
        <v>200</v>
      </c>
      <c r="E9" s="36">
        <v>0</v>
      </c>
      <c r="F9" s="21">
        <f t="shared" ref="F9:F13" si="0">D9*E9</f>
        <v>0</v>
      </c>
      <c r="G9" s="21">
        <f t="shared" ref="G9:G28" si="1">F9*0.05</f>
        <v>0</v>
      </c>
      <c r="H9" s="21">
        <f t="shared" ref="H9:H13" si="2">F9*0.1</f>
        <v>0</v>
      </c>
      <c r="I9" s="42">
        <f>F9*$L$8+G9*$L$7+H9*$L$9</f>
        <v>0</v>
      </c>
      <c r="J9" s="3"/>
      <c r="K9" s="15" t="s">
        <v>20</v>
      </c>
      <c r="L9" s="33">
        <v>65.709999999999994</v>
      </c>
      <c r="M9" s="60"/>
      <c r="N9" s="61"/>
      <c r="O9" s="61"/>
      <c r="P9" s="61"/>
      <c r="Q9" s="61"/>
      <c r="R9" s="61"/>
      <c r="S9" s="61"/>
      <c r="T9" s="61"/>
      <c r="U9" s="64"/>
    </row>
    <row r="10" spans="1:21" s="1" customFormat="1" ht="12.75" x14ac:dyDescent="0.2">
      <c r="A10" s="41" t="s">
        <v>66</v>
      </c>
      <c r="B10" s="21">
        <v>10</v>
      </c>
      <c r="C10" s="21">
        <v>1</v>
      </c>
      <c r="D10" s="21">
        <f t="shared" ref="D10:D13" si="3">B10*C10</f>
        <v>10</v>
      </c>
      <c r="E10" s="36">
        <v>52</v>
      </c>
      <c r="F10" s="21">
        <f t="shared" si="0"/>
        <v>520</v>
      </c>
      <c r="G10" s="21">
        <f t="shared" si="1"/>
        <v>26</v>
      </c>
      <c r="H10" s="21">
        <f t="shared" si="2"/>
        <v>52</v>
      </c>
      <c r="I10" s="42">
        <f>F10*$L$8+G10*$L$7+H10*$L$9</f>
        <v>75404.94</v>
      </c>
      <c r="J10" s="3"/>
      <c r="K10" s="92"/>
      <c r="L10" s="93"/>
      <c r="M10" s="60"/>
      <c r="N10" s="61"/>
      <c r="O10" s="61"/>
      <c r="P10" s="61"/>
      <c r="Q10" s="61"/>
      <c r="R10" s="61"/>
      <c r="S10" s="61"/>
      <c r="T10" s="61"/>
      <c r="U10" s="64"/>
    </row>
    <row r="11" spans="1:21" s="1" customFormat="1" ht="12.75" x14ac:dyDescent="0.2">
      <c r="A11" s="41" t="s">
        <v>67</v>
      </c>
      <c r="B11" s="21">
        <v>30</v>
      </c>
      <c r="C11" s="21">
        <v>1</v>
      </c>
      <c r="D11" s="21">
        <f t="shared" si="3"/>
        <v>30</v>
      </c>
      <c r="E11" s="21">
        <v>0</v>
      </c>
      <c r="F11" s="21">
        <f t="shared" si="0"/>
        <v>0</v>
      </c>
      <c r="G11" s="21">
        <f t="shared" si="1"/>
        <v>0</v>
      </c>
      <c r="H11" s="21">
        <f t="shared" si="2"/>
        <v>0</v>
      </c>
      <c r="I11" s="42">
        <f>F11*$L$8+G11*$L$7+H11*$L$9</f>
        <v>0</v>
      </c>
      <c r="J11" s="3"/>
      <c r="K11" s="92"/>
      <c r="L11" s="93"/>
      <c r="M11" s="60"/>
      <c r="N11" s="61"/>
      <c r="O11" s="61"/>
      <c r="P11" s="61"/>
      <c r="Q11" s="61"/>
      <c r="R11" s="61"/>
      <c r="S11" s="61"/>
      <c r="T11" s="61"/>
      <c r="U11" s="64"/>
    </row>
    <row r="12" spans="1:21" s="1" customFormat="1" ht="12.75" x14ac:dyDescent="0.2">
      <c r="A12" s="41" t="s">
        <v>68</v>
      </c>
      <c r="B12" s="21">
        <v>160</v>
      </c>
      <c r="C12" s="21">
        <v>1</v>
      </c>
      <c r="D12" s="21">
        <f t="shared" si="3"/>
        <v>160</v>
      </c>
      <c r="E12" s="21">
        <v>0</v>
      </c>
      <c r="F12" s="21">
        <f t="shared" si="0"/>
        <v>0</v>
      </c>
      <c r="G12" s="21">
        <f t="shared" si="1"/>
        <v>0</v>
      </c>
      <c r="H12" s="21">
        <f t="shared" si="2"/>
        <v>0</v>
      </c>
      <c r="I12" s="42">
        <f>F12*$L$8+G12*$L$7+H12*$L$9</f>
        <v>0</v>
      </c>
      <c r="J12" s="3"/>
      <c r="K12" s="92"/>
      <c r="L12" s="93"/>
      <c r="M12" s="60"/>
      <c r="N12" s="61"/>
      <c r="O12" s="61"/>
      <c r="P12" s="61"/>
      <c r="Q12" s="61"/>
      <c r="R12" s="61"/>
      <c r="S12" s="61"/>
      <c r="T12" s="61"/>
      <c r="U12" s="64"/>
    </row>
    <row r="13" spans="1:21" s="1" customFormat="1" ht="12.75" x14ac:dyDescent="0.2">
      <c r="A13" s="41" t="s">
        <v>69</v>
      </c>
      <c r="B13" s="21">
        <v>40</v>
      </c>
      <c r="C13" s="21">
        <v>1</v>
      </c>
      <c r="D13" s="21">
        <f t="shared" si="3"/>
        <v>40</v>
      </c>
      <c r="E13" s="21">
        <v>0</v>
      </c>
      <c r="F13" s="21">
        <f t="shared" si="0"/>
        <v>0</v>
      </c>
      <c r="G13" s="21">
        <f t="shared" si="1"/>
        <v>0</v>
      </c>
      <c r="H13" s="21">
        <f t="shared" si="2"/>
        <v>0</v>
      </c>
      <c r="I13" s="42">
        <f>F13*$L$8+G13*$L$7+H13*$L$9</f>
        <v>0</v>
      </c>
      <c r="J13" s="3"/>
      <c r="K13" s="92"/>
      <c r="L13" s="93"/>
      <c r="M13" s="60"/>
      <c r="N13" s="61"/>
      <c r="O13" s="61"/>
      <c r="P13" s="61"/>
      <c r="Q13" s="61"/>
      <c r="R13" s="61"/>
      <c r="S13" s="61"/>
      <c r="T13" s="61"/>
      <c r="U13" s="64"/>
    </row>
    <row r="14" spans="1:21" s="1" customFormat="1" ht="12.75" x14ac:dyDescent="0.2">
      <c r="A14" s="41" t="s">
        <v>70</v>
      </c>
      <c r="B14" s="21" t="s">
        <v>78</v>
      </c>
      <c r="C14" s="21"/>
      <c r="D14" s="21"/>
      <c r="E14" s="21"/>
      <c r="F14" s="21"/>
      <c r="G14" s="21"/>
      <c r="H14" s="21"/>
      <c r="I14" s="42"/>
      <c r="J14" s="3"/>
      <c r="M14" s="60"/>
      <c r="N14" s="61"/>
      <c r="O14" s="61"/>
      <c r="P14" s="61"/>
      <c r="Q14" s="61"/>
      <c r="R14" s="61"/>
      <c r="S14" s="61"/>
      <c r="T14" s="61"/>
      <c r="U14" s="64"/>
    </row>
    <row r="15" spans="1:21" s="1" customFormat="1" ht="12.75" x14ac:dyDescent="0.2">
      <c r="A15" s="41" t="s">
        <v>72</v>
      </c>
      <c r="B15" s="21" t="s">
        <v>78</v>
      </c>
      <c r="C15" s="21"/>
      <c r="D15" s="21"/>
      <c r="E15" s="21"/>
      <c r="F15" s="21"/>
      <c r="G15" s="21"/>
      <c r="H15" s="21"/>
      <c r="I15" s="42"/>
      <c r="J15" s="3"/>
      <c r="K15" s="92"/>
      <c r="L15" s="93"/>
      <c r="M15" s="60"/>
      <c r="N15" s="61"/>
      <c r="O15" s="61"/>
      <c r="P15" s="61"/>
      <c r="Q15" s="61"/>
      <c r="R15" s="61"/>
      <c r="S15" s="61"/>
      <c r="T15" s="61"/>
      <c r="U15" s="64"/>
    </row>
    <row r="16" spans="1:21" s="1" customFormat="1" ht="12.75" x14ac:dyDescent="0.2">
      <c r="A16" s="41" t="s">
        <v>71</v>
      </c>
      <c r="B16" s="21"/>
      <c r="C16" s="21"/>
      <c r="D16" s="21"/>
      <c r="E16" s="21"/>
      <c r="F16" s="21"/>
      <c r="G16" s="21"/>
      <c r="H16" s="21"/>
      <c r="I16" s="42"/>
      <c r="J16" s="3"/>
      <c r="K16" s="92"/>
      <c r="L16" s="93"/>
      <c r="M16" s="60"/>
      <c r="N16" s="61"/>
      <c r="O16" s="61"/>
      <c r="P16" s="61"/>
      <c r="Q16" s="61"/>
      <c r="R16" s="61"/>
      <c r="S16" s="61"/>
      <c r="T16" s="61"/>
      <c r="U16" s="64"/>
    </row>
    <row r="17" spans="1:21" s="1" customFormat="1" ht="15.75" x14ac:dyDescent="0.2">
      <c r="A17" s="38" t="s">
        <v>118</v>
      </c>
      <c r="B17" s="21">
        <v>6</v>
      </c>
      <c r="C17" s="21">
        <v>1</v>
      </c>
      <c r="D17" s="21">
        <f>B17*C17</f>
        <v>6</v>
      </c>
      <c r="E17" s="21">
        <v>0</v>
      </c>
      <c r="F17" s="21">
        <f t="shared" ref="F17:F25" si="4">D17*E17</f>
        <v>0</v>
      </c>
      <c r="G17" s="21">
        <f t="shared" si="1"/>
        <v>0</v>
      </c>
      <c r="H17" s="21">
        <f t="shared" ref="H17:H27" si="5">F17*0.1</f>
        <v>0</v>
      </c>
      <c r="I17" s="42">
        <f t="shared" ref="I17:I27" si="6">F17*$L$8+G17*$L$7+H17*$L$9</f>
        <v>0</v>
      </c>
      <c r="J17" s="3"/>
      <c r="K17" s="75"/>
      <c r="L17" s="18"/>
      <c r="M17" s="60"/>
      <c r="N17" s="61"/>
      <c r="O17" s="61"/>
      <c r="P17" s="61"/>
      <c r="Q17" s="65"/>
      <c r="R17" s="65"/>
      <c r="S17" s="65"/>
      <c r="T17" s="65"/>
      <c r="U17" s="64"/>
    </row>
    <row r="18" spans="1:21" s="1" customFormat="1" ht="15.75" x14ac:dyDescent="0.2">
      <c r="A18" s="38" t="s">
        <v>119</v>
      </c>
      <c r="B18" s="21">
        <v>28</v>
      </c>
      <c r="C18" s="21">
        <v>1</v>
      </c>
      <c r="D18" s="21">
        <f t="shared" ref="D18:D28" si="7">B18*C18</f>
        <v>28</v>
      </c>
      <c r="E18" s="21">
        <v>0</v>
      </c>
      <c r="F18" s="21">
        <f t="shared" si="4"/>
        <v>0</v>
      </c>
      <c r="G18" s="21">
        <f t="shared" si="1"/>
        <v>0</v>
      </c>
      <c r="H18" s="21">
        <f t="shared" si="5"/>
        <v>0</v>
      </c>
      <c r="I18" s="42">
        <f t="shared" si="6"/>
        <v>0</v>
      </c>
      <c r="J18" s="3"/>
      <c r="K18" s="84"/>
      <c r="L18" s="4"/>
      <c r="M18" s="60"/>
      <c r="N18" s="61"/>
      <c r="O18" s="61"/>
      <c r="P18" s="61"/>
      <c r="Q18" s="65"/>
      <c r="R18" s="65"/>
      <c r="S18" s="65"/>
      <c r="T18" s="65"/>
      <c r="U18" s="64"/>
    </row>
    <row r="19" spans="1:21" s="1" customFormat="1" ht="15.75" x14ac:dyDescent="0.2">
      <c r="A19" s="38" t="s">
        <v>120</v>
      </c>
      <c r="B19" s="21">
        <v>3</v>
      </c>
      <c r="C19" s="21">
        <v>1</v>
      </c>
      <c r="D19" s="21">
        <f t="shared" si="7"/>
        <v>3</v>
      </c>
      <c r="E19" s="21">
        <v>0</v>
      </c>
      <c r="F19" s="21">
        <f t="shared" si="4"/>
        <v>0</v>
      </c>
      <c r="G19" s="21">
        <f t="shared" si="1"/>
        <v>0</v>
      </c>
      <c r="H19" s="21">
        <f t="shared" si="5"/>
        <v>0</v>
      </c>
      <c r="I19" s="42">
        <f t="shared" si="6"/>
        <v>0</v>
      </c>
      <c r="J19" s="3"/>
      <c r="K19" s="4"/>
      <c r="L19" s="4"/>
      <c r="M19" s="60"/>
      <c r="N19" s="61"/>
      <c r="O19" s="61"/>
      <c r="P19" s="61"/>
      <c r="Q19" s="65"/>
      <c r="R19" s="65"/>
      <c r="S19" s="65"/>
      <c r="T19" s="65"/>
      <c r="U19" s="64"/>
    </row>
    <row r="20" spans="1:21" s="1" customFormat="1" ht="15.75" x14ac:dyDescent="0.2">
      <c r="A20" s="38" t="s">
        <v>121</v>
      </c>
      <c r="B20" s="21">
        <v>3</v>
      </c>
      <c r="C20" s="21">
        <v>1</v>
      </c>
      <c r="D20" s="21">
        <f t="shared" si="7"/>
        <v>3</v>
      </c>
      <c r="E20" s="21">
        <v>0</v>
      </c>
      <c r="F20" s="21">
        <f t="shared" si="4"/>
        <v>0</v>
      </c>
      <c r="G20" s="21">
        <f t="shared" si="1"/>
        <v>0</v>
      </c>
      <c r="H20" s="21">
        <f t="shared" si="5"/>
        <v>0</v>
      </c>
      <c r="I20" s="42">
        <f t="shared" si="6"/>
        <v>0</v>
      </c>
      <c r="J20" s="3"/>
      <c r="K20" s="5"/>
      <c r="L20" s="6"/>
      <c r="M20" s="60"/>
      <c r="N20" s="61"/>
      <c r="O20" s="61"/>
      <c r="P20" s="61"/>
      <c r="Q20" s="65"/>
      <c r="R20" s="65"/>
      <c r="S20" s="66"/>
      <c r="T20" s="66"/>
      <c r="U20" s="64"/>
    </row>
    <row r="21" spans="1:21" s="1" customFormat="1" ht="28.5" x14ac:dyDescent="0.2">
      <c r="A21" s="38" t="s">
        <v>122</v>
      </c>
      <c r="B21" s="21">
        <v>4</v>
      </c>
      <c r="C21" s="21">
        <v>1</v>
      </c>
      <c r="D21" s="21">
        <f t="shared" si="7"/>
        <v>4</v>
      </c>
      <c r="E21" s="36">
        <v>0</v>
      </c>
      <c r="F21" s="21">
        <f t="shared" si="4"/>
        <v>0</v>
      </c>
      <c r="G21" s="21">
        <f t="shared" si="1"/>
        <v>0</v>
      </c>
      <c r="H21" s="21">
        <f t="shared" si="5"/>
        <v>0</v>
      </c>
      <c r="I21" s="42">
        <f t="shared" si="6"/>
        <v>0</v>
      </c>
      <c r="J21" s="3"/>
      <c r="K21" s="103"/>
      <c r="L21" s="3"/>
      <c r="M21" s="60"/>
      <c r="N21" s="61"/>
      <c r="O21" s="61"/>
      <c r="P21" s="61"/>
      <c r="Q21" s="65"/>
      <c r="R21" s="65"/>
      <c r="S21" s="66"/>
      <c r="T21" s="66"/>
      <c r="U21" s="64"/>
    </row>
    <row r="22" spans="1:21" s="1" customFormat="1" ht="12.75" x14ac:dyDescent="0.2">
      <c r="A22" s="41" t="s">
        <v>73</v>
      </c>
      <c r="B22" s="21">
        <v>6</v>
      </c>
      <c r="C22" s="21">
        <v>1</v>
      </c>
      <c r="D22" s="21">
        <f t="shared" si="7"/>
        <v>6</v>
      </c>
      <c r="E22" s="21">
        <v>0</v>
      </c>
      <c r="F22" s="21">
        <f t="shared" si="4"/>
        <v>0</v>
      </c>
      <c r="G22" s="21">
        <f t="shared" si="1"/>
        <v>0</v>
      </c>
      <c r="H22" s="21">
        <f t="shared" si="5"/>
        <v>0</v>
      </c>
      <c r="I22" s="42">
        <f t="shared" si="6"/>
        <v>0</v>
      </c>
      <c r="J22" s="3"/>
      <c r="K22" s="5"/>
      <c r="L22" s="6"/>
      <c r="M22" s="60"/>
      <c r="N22" s="61"/>
      <c r="O22" s="61"/>
      <c r="P22" s="61"/>
      <c r="Q22" s="61"/>
      <c r="R22" s="61"/>
      <c r="S22" s="61"/>
      <c r="T22" s="61"/>
      <c r="U22" s="64"/>
    </row>
    <row r="23" spans="1:21" s="1" customFormat="1" ht="18" customHeight="1" x14ac:dyDescent="0.2">
      <c r="A23" s="38" t="s">
        <v>123</v>
      </c>
      <c r="B23" s="21">
        <v>24</v>
      </c>
      <c r="C23" s="21">
        <v>1</v>
      </c>
      <c r="D23" s="21">
        <f t="shared" si="7"/>
        <v>24</v>
      </c>
      <c r="E23" s="83">
        <v>0</v>
      </c>
      <c r="F23" s="21">
        <f t="shared" si="4"/>
        <v>0</v>
      </c>
      <c r="G23" s="21">
        <f t="shared" si="1"/>
        <v>0</v>
      </c>
      <c r="H23" s="21">
        <f t="shared" si="5"/>
        <v>0</v>
      </c>
      <c r="I23" s="42">
        <f t="shared" si="6"/>
        <v>0</v>
      </c>
      <c r="J23" s="9"/>
      <c r="K23" s="74"/>
      <c r="L23" s="6"/>
      <c r="M23" s="60"/>
      <c r="N23" s="61"/>
      <c r="O23" s="61"/>
      <c r="P23" s="61"/>
      <c r="Q23" s="61"/>
      <c r="R23" s="61"/>
      <c r="S23" s="61"/>
      <c r="T23" s="61"/>
      <c r="U23" s="64"/>
    </row>
    <row r="24" spans="1:21" s="1" customFormat="1" ht="12.75" x14ac:dyDescent="0.2">
      <c r="A24" s="38" t="s">
        <v>74</v>
      </c>
      <c r="B24" s="21">
        <v>20</v>
      </c>
      <c r="C24" s="21">
        <v>1</v>
      </c>
      <c r="D24" s="21">
        <f t="shared" si="7"/>
        <v>20</v>
      </c>
      <c r="E24" s="43">
        <v>0</v>
      </c>
      <c r="F24" s="21">
        <f t="shared" si="4"/>
        <v>0</v>
      </c>
      <c r="G24" s="21">
        <f t="shared" si="1"/>
        <v>0</v>
      </c>
      <c r="H24" s="21">
        <f t="shared" si="5"/>
        <v>0</v>
      </c>
      <c r="I24" s="42">
        <f t="shared" si="6"/>
        <v>0</v>
      </c>
      <c r="J24" s="3"/>
      <c r="K24" s="74"/>
      <c r="M24" s="60"/>
      <c r="N24" s="61"/>
      <c r="O24" s="61"/>
      <c r="P24" s="61"/>
      <c r="Q24" s="61"/>
      <c r="R24" s="61"/>
      <c r="S24" s="61"/>
      <c r="T24" s="61"/>
      <c r="U24" s="64"/>
    </row>
    <row r="25" spans="1:21" s="1" customFormat="1" ht="12.75" x14ac:dyDescent="0.2">
      <c r="A25" s="38" t="s">
        <v>75</v>
      </c>
      <c r="B25" s="21">
        <v>30</v>
      </c>
      <c r="C25" s="21">
        <v>1</v>
      </c>
      <c r="D25" s="21">
        <f t="shared" si="7"/>
        <v>30</v>
      </c>
      <c r="E25" s="43">
        <v>0</v>
      </c>
      <c r="F25" s="109">
        <f t="shared" si="4"/>
        <v>0</v>
      </c>
      <c r="G25" s="109">
        <f t="shared" si="1"/>
        <v>0</v>
      </c>
      <c r="H25" s="109">
        <f t="shared" si="5"/>
        <v>0</v>
      </c>
      <c r="I25" s="42">
        <f t="shared" si="6"/>
        <v>0</v>
      </c>
      <c r="J25" s="3"/>
      <c r="K25" s="74"/>
      <c r="M25" s="60"/>
      <c r="N25" s="61"/>
      <c r="O25" s="61"/>
      <c r="P25" s="61"/>
      <c r="Q25" s="61"/>
      <c r="R25" s="61"/>
      <c r="S25" s="61"/>
      <c r="T25" s="61"/>
      <c r="U25" s="64"/>
    </row>
    <row r="26" spans="1:21" s="1" customFormat="1" ht="12.75" x14ac:dyDescent="0.2">
      <c r="A26" s="38" t="s">
        <v>76</v>
      </c>
      <c r="B26" s="21"/>
      <c r="C26" s="21"/>
      <c r="D26" s="21"/>
      <c r="E26" s="43"/>
      <c r="F26" s="109"/>
      <c r="G26" s="109"/>
      <c r="H26" s="109"/>
      <c r="I26" s="42"/>
      <c r="J26" s="3"/>
      <c r="K26" s="74"/>
      <c r="M26" s="60"/>
      <c r="N26" s="61"/>
      <c r="O26" s="61"/>
      <c r="P26" s="61"/>
      <c r="Q26" s="61"/>
      <c r="R26" s="61"/>
      <c r="S26" s="61"/>
      <c r="T26" s="61"/>
      <c r="U26" s="64"/>
    </row>
    <row r="27" spans="1:21" s="1" customFormat="1" ht="15.75" x14ac:dyDescent="0.2">
      <c r="A27" s="38" t="s">
        <v>126</v>
      </c>
      <c r="B27" s="21">
        <v>30</v>
      </c>
      <c r="C27" s="21">
        <v>2</v>
      </c>
      <c r="D27" s="21">
        <f t="shared" si="7"/>
        <v>60</v>
      </c>
      <c r="E27" s="83">
        <f>ROUND(57*0.15,0)</f>
        <v>9</v>
      </c>
      <c r="F27" s="109">
        <f>D27*E27</f>
        <v>540</v>
      </c>
      <c r="G27" s="109">
        <f t="shared" si="1"/>
        <v>27</v>
      </c>
      <c r="H27" s="109">
        <f t="shared" si="5"/>
        <v>54</v>
      </c>
      <c r="I27" s="42">
        <f t="shared" si="6"/>
        <v>78305.12999999999</v>
      </c>
      <c r="J27" s="3"/>
      <c r="K27" s="74"/>
      <c r="M27" s="60"/>
      <c r="N27" s="61"/>
      <c r="O27" s="61"/>
      <c r="P27" s="61"/>
      <c r="Q27" s="61"/>
      <c r="R27" s="61"/>
      <c r="S27" s="61"/>
      <c r="T27" s="61"/>
      <c r="U27" s="64"/>
    </row>
    <row r="28" spans="1:21" s="1" customFormat="1" ht="15.75" x14ac:dyDescent="0.2">
      <c r="A28" s="38" t="s">
        <v>127</v>
      </c>
      <c r="B28" s="21">
        <v>12</v>
      </c>
      <c r="C28" s="21">
        <v>2</v>
      </c>
      <c r="D28" s="21">
        <f t="shared" si="7"/>
        <v>24</v>
      </c>
      <c r="E28" s="83">
        <f>ROUND(57*0.85,0)</f>
        <v>48</v>
      </c>
      <c r="F28" s="109">
        <f>D28*E28</f>
        <v>1152</v>
      </c>
      <c r="G28" s="109">
        <f t="shared" si="1"/>
        <v>57.6</v>
      </c>
      <c r="H28" s="109">
        <f t="shared" ref="H28" si="8">F28*0.1</f>
        <v>115.2</v>
      </c>
      <c r="I28" s="42">
        <f t="shared" ref="I28" si="9">F28*$L$8+G28*$L$7+H28*$L$9</f>
        <v>167050.94399999999</v>
      </c>
      <c r="J28" s="3"/>
      <c r="K28" s="74"/>
      <c r="M28" s="60"/>
      <c r="N28" s="61"/>
      <c r="O28" s="61"/>
      <c r="P28" s="61"/>
      <c r="Q28" s="61"/>
      <c r="R28" s="61"/>
      <c r="S28" s="61"/>
      <c r="T28" s="61"/>
      <c r="U28" s="64"/>
    </row>
    <row r="29" spans="1:21" s="1" customFormat="1" ht="13.5" x14ac:dyDescent="0.25">
      <c r="A29" s="115" t="s">
        <v>21</v>
      </c>
      <c r="B29" s="116"/>
      <c r="C29" s="116"/>
      <c r="D29" s="116"/>
      <c r="E29" s="117"/>
      <c r="F29" s="118">
        <f>SUM(F7:H28)</f>
        <v>2543.7999999999997</v>
      </c>
      <c r="G29" s="119"/>
      <c r="H29" s="120"/>
      <c r="I29" s="44">
        <f>SUM(I7:I28)</f>
        <v>320761.01399999997</v>
      </c>
      <c r="J29" s="3"/>
      <c r="M29" s="60"/>
      <c r="N29" s="61"/>
      <c r="O29" s="61"/>
      <c r="P29" s="61"/>
      <c r="Q29" s="61"/>
      <c r="R29" s="61"/>
      <c r="S29" s="61"/>
      <c r="T29" s="61"/>
      <c r="U29" s="64"/>
    </row>
    <row r="30" spans="1:21" s="1" customFormat="1" ht="12.75" x14ac:dyDescent="0.2">
      <c r="A30" s="45" t="s">
        <v>153</v>
      </c>
      <c r="B30" s="2"/>
      <c r="C30" s="2"/>
      <c r="D30" s="2"/>
      <c r="E30" s="2"/>
      <c r="F30" s="110"/>
      <c r="G30" s="110"/>
      <c r="H30" s="110"/>
      <c r="I30" s="40"/>
      <c r="J30" s="3"/>
      <c r="M30" s="60"/>
      <c r="N30" s="61"/>
      <c r="O30" s="61"/>
      <c r="P30" s="61"/>
      <c r="Q30" s="61"/>
      <c r="R30" s="63"/>
      <c r="S30" s="61"/>
      <c r="T30" s="61"/>
      <c r="U30" s="64"/>
    </row>
    <row r="31" spans="1:21" s="1" customFormat="1" ht="13.5" x14ac:dyDescent="0.25">
      <c r="A31" s="46" t="s">
        <v>79</v>
      </c>
      <c r="B31" s="2" t="s">
        <v>77</v>
      </c>
      <c r="C31" s="2"/>
      <c r="D31" s="2"/>
      <c r="E31" s="2"/>
      <c r="F31" s="110"/>
      <c r="G31" s="110"/>
      <c r="H31" s="110"/>
      <c r="I31" s="47"/>
      <c r="J31" s="3"/>
      <c r="K31" s="3"/>
      <c r="M31" s="67"/>
      <c r="N31" s="67"/>
      <c r="O31" s="67"/>
      <c r="P31" s="67"/>
      <c r="Q31" s="67"/>
      <c r="R31" s="68"/>
      <c r="S31" s="68"/>
      <c r="T31" s="68"/>
      <c r="U31" s="69"/>
    </row>
    <row r="32" spans="1:21" s="1" customFormat="1" ht="12.75" x14ac:dyDescent="0.2">
      <c r="A32" s="48" t="s">
        <v>80</v>
      </c>
      <c r="B32" s="10"/>
      <c r="C32" s="10"/>
      <c r="D32" s="10"/>
      <c r="E32" s="10"/>
      <c r="F32" s="73"/>
      <c r="G32" s="73"/>
      <c r="H32" s="73"/>
      <c r="I32" s="11"/>
      <c r="J32" s="3"/>
      <c r="K32" s="3"/>
      <c r="M32" s="60"/>
      <c r="N32" s="61"/>
      <c r="O32" s="61"/>
      <c r="P32" s="61"/>
      <c r="Q32" s="61"/>
      <c r="R32" s="61"/>
      <c r="S32" s="61"/>
      <c r="T32" s="61"/>
      <c r="U32" s="62"/>
    </row>
    <row r="33" spans="1:21" s="1" customFormat="1" ht="12.75" x14ac:dyDescent="0.2">
      <c r="A33" s="48" t="s">
        <v>81</v>
      </c>
      <c r="B33" s="10">
        <v>24</v>
      </c>
      <c r="C33" s="10">
        <v>1</v>
      </c>
      <c r="D33" s="21">
        <f t="shared" ref="D33:D40" si="10">B33*C33</f>
        <v>24</v>
      </c>
      <c r="E33" s="10">
        <v>0</v>
      </c>
      <c r="F33" s="109">
        <f>D33*E33</f>
        <v>0</v>
      </c>
      <c r="G33" s="109">
        <f t="shared" ref="G33:G40" si="11">F33*0.05</f>
        <v>0</v>
      </c>
      <c r="H33" s="109">
        <f t="shared" ref="H33" si="12">F33*0.1</f>
        <v>0</v>
      </c>
      <c r="I33" s="42">
        <f t="shared" ref="I33" si="13">F33*$L$8+G33*$L$7+H33*$L$9</f>
        <v>0</v>
      </c>
      <c r="J33" s="3"/>
      <c r="K33" s="3"/>
      <c r="M33" s="60"/>
      <c r="N33" s="61"/>
      <c r="O33" s="61"/>
      <c r="P33" s="61"/>
      <c r="Q33" s="61"/>
      <c r="R33" s="61"/>
      <c r="S33" s="61"/>
      <c r="T33" s="61"/>
      <c r="U33" s="62"/>
    </row>
    <row r="34" spans="1:21" s="1" customFormat="1" ht="12.75" x14ac:dyDescent="0.2">
      <c r="A34" s="48" t="s">
        <v>82</v>
      </c>
      <c r="B34" s="10">
        <v>24</v>
      </c>
      <c r="C34" s="10">
        <v>1</v>
      </c>
      <c r="D34" s="21">
        <f t="shared" si="10"/>
        <v>24</v>
      </c>
      <c r="E34" s="10">
        <v>0</v>
      </c>
      <c r="F34" s="109">
        <f t="shared" ref="F34:F38" si="14">D34*E34</f>
        <v>0</v>
      </c>
      <c r="G34" s="109">
        <f t="shared" si="11"/>
        <v>0</v>
      </c>
      <c r="H34" s="109">
        <f t="shared" ref="H34:H38" si="15">F34*0.1</f>
        <v>0</v>
      </c>
      <c r="I34" s="42">
        <f t="shared" ref="I34:I38" si="16">F34*$L$8+G34*$L$7+H34*$L$9</f>
        <v>0</v>
      </c>
      <c r="J34" s="3"/>
      <c r="K34" s="3"/>
      <c r="M34" s="60"/>
      <c r="N34" s="61"/>
      <c r="O34" s="61"/>
      <c r="P34" s="61"/>
      <c r="Q34" s="61"/>
      <c r="R34" s="61"/>
      <c r="S34" s="61"/>
      <c r="T34" s="61"/>
      <c r="U34" s="62"/>
    </row>
    <row r="35" spans="1:21" s="1" customFormat="1" ht="12.75" x14ac:dyDescent="0.2">
      <c r="A35" s="48" t="s">
        <v>83</v>
      </c>
      <c r="B35" s="10"/>
      <c r="C35" s="10"/>
      <c r="D35" s="21"/>
      <c r="E35" s="10"/>
      <c r="F35" s="109"/>
      <c r="G35" s="109"/>
      <c r="H35" s="109"/>
      <c r="I35" s="42"/>
      <c r="J35" s="3"/>
      <c r="K35" s="3"/>
      <c r="M35" s="60"/>
      <c r="N35" s="61"/>
      <c r="O35" s="61"/>
      <c r="P35" s="61"/>
      <c r="Q35" s="61"/>
      <c r="R35" s="61"/>
      <c r="S35" s="61"/>
      <c r="T35" s="61"/>
      <c r="U35" s="64"/>
    </row>
    <row r="36" spans="1:21" s="1" customFormat="1" ht="15.75" x14ac:dyDescent="0.2">
      <c r="A36" s="48" t="s">
        <v>129</v>
      </c>
      <c r="B36" s="10">
        <v>34</v>
      </c>
      <c r="C36" s="10">
        <v>2.5</v>
      </c>
      <c r="D36" s="21">
        <f t="shared" si="10"/>
        <v>85</v>
      </c>
      <c r="E36" s="10">
        <v>0</v>
      </c>
      <c r="F36" s="109">
        <f t="shared" si="14"/>
        <v>0</v>
      </c>
      <c r="G36" s="109">
        <f t="shared" si="11"/>
        <v>0</v>
      </c>
      <c r="H36" s="109">
        <f t="shared" si="15"/>
        <v>0</v>
      </c>
      <c r="I36" s="42">
        <f t="shared" si="16"/>
        <v>0</v>
      </c>
      <c r="J36" s="3"/>
      <c r="K36" s="3"/>
      <c r="M36" s="60"/>
      <c r="N36" s="61"/>
      <c r="O36" s="61"/>
      <c r="P36" s="61"/>
      <c r="Q36" s="61"/>
      <c r="R36" s="61"/>
      <c r="S36" s="61"/>
      <c r="T36" s="61"/>
      <c r="U36" s="64"/>
    </row>
    <row r="37" spans="1:21" s="1" customFormat="1" ht="15.75" x14ac:dyDescent="0.2">
      <c r="A37" s="48" t="s">
        <v>130</v>
      </c>
      <c r="B37" s="10">
        <v>34</v>
      </c>
      <c r="C37" s="10">
        <v>2.5</v>
      </c>
      <c r="D37" s="21">
        <f t="shared" si="10"/>
        <v>85</v>
      </c>
      <c r="E37" s="10">
        <v>0</v>
      </c>
      <c r="F37" s="109">
        <f t="shared" si="14"/>
        <v>0</v>
      </c>
      <c r="G37" s="109">
        <f t="shared" si="11"/>
        <v>0</v>
      </c>
      <c r="H37" s="109">
        <f t="shared" si="15"/>
        <v>0</v>
      </c>
      <c r="I37" s="42">
        <f t="shared" si="16"/>
        <v>0</v>
      </c>
      <c r="J37" s="3"/>
      <c r="K37" s="3"/>
      <c r="M37" s="60"/>
      <c r="N37" s="61"/>
      <c r="O37" s="61"/>
      <c r="P37" s="61"/>
      <c r="Q37" s="61"/>
      <c r="R37" s="61"/>
      <c r="S37" s="61"/>
      <c r="T37" s="61"/>
      <c r="U37" s="64"/>
    </row>
    <row r="38" spans="1:21" s="1" customFormat="1" ht="12.75" x14ac:dyDescent="0.2">
      <c r="A38" s="48" t="s">
        <v>84</v>
      </c>
      <c r="B38" s="10">
        <v>60</v>
      </c>
      <c r="C38" s="10">
        <v>6</v>
      </c>
      <c r="D38" s="21">
        <f t="shared" si="10"/>
        <v>360</v>
      </c>
      <c r="E38" s="10">
        <v>0</v>
      </c>
      <c r="F38" s="109">
        <f t="shared" si="14"/>
        <v>0</v>
      </c>
      <c r="G38" s="109">
        <f t="shared" si="11"/>
        <v>0</v>
      </c>
      <c r="H38" s="109">
        <f t="shared" si="15"/>
        <v>0</v>
      </c>
      <c r="I38" s="42">
        <f t="shared" si="16"/>
        <v>0</v>
      </c>
      <c r="J38" s="3"/>
      <c r="M38" s="60"/>
      <c r="N38" s="61"/>
      <c r="O38" s="61"/>
      <c r="P38" s="61"/>
      <c r="Q38" s="61"/>
      <c r="R38" s="61"/>
      <c r="S38" s="61"/>
      <c r="T38" s="61"/>
      <c r="U38" s="64"/>
    </row>
    <row r="39" spans="1:21" s="1" customFormat="1" ht="12.75" x14ac:dyDescent="0.2">
      <c r="A39" s="48" t="s">
        <v>85</v>
      </c>
      <c r="B39" s="10"/>
      <c r="C39" s="10"/>
      <c r="D39" s="21"/>
      <c r="E39" s="10"/>
      <c r="F39" s="109"/>
      <c r="G39" s="109"/>
      <c r="H39" s="109"/>
      <c r="I39" s="42"/>
      <c r="J39" s="3"/>
      <c r="M39" s="60"/>
      <c r="N39" s="61"/>
      <c r="O39" s="61"/>
      <c r="P39" s="61"/>
      <c r="Q39" s="61"/>
      <c r="R39" s="61"/>
      <c r="S39" s="61"/>
      <c r="T39" s="61"/>
      <c r="U39" s="64"/>
    </row>
    <row r="40" spans="1:21" s="1" customFormat="1" ht="12.75" x14ac:dyDescent="0.2">
      <c r="A40" s="50" t="s">
        <v>86</v>
      </c>
      <c r="B40" s="10">
        <v>8</v>
      </c>
      <c r="C40" s="10">
        <v>52</v>
      </c>
      <c r="D40" s="21">
        <f t="shared" si="10"/>
        <v>416</v>
      </c>
      <c r="E40" s="10">
        <v>57</v>
      </c>
      <c r="F40" s="109">
        <f>D40*E40</f>
        <v>23712</v>
      </c>
      <c r="G40" s="109">
        <f t="shared" si="11"/>
        <v>1185.6000000000001</v>
      </c>
      <c r="H40" s="109">
        <f t="shared" ref="H40" si="17">F40*0.1</f>
        <v>2371.2000000000003</v>
      </c>
      <c r="I40" s="42">
        <f t="shared" ref="I40" si="18">F40*$L$8+G40*$L$7+H40*$L$9</f>
        <v>3438465.264</v>
      </c>
      <c r="J40" s="3"/>
      <c r="K40" s="3"/>
      <c r="M40" s="60"/>
      <c r="N40" s="61"/>
      <c r="O40" s="61"/>
      <c r="P40" s="61"/>
      <c r="Q40" s="61"/>
      <c r="R40" s="63"/>
      <c r="S40" s="61"/>
      <c r="T40" s="61"/>
      <c r="U40" s="64"/>
    </row>
    <row r="41" spans="1:21" s="1" customFormat="1" ht="12.75" x14ac:dyDescent="0.2">
      <c r="A41" s="50" t="s">
        <v>87</v>
      </c>
      <c r="B41" s="10" t="s">
        <v>78</v>
      </c>
      <c r="C41" s="10"/>
      <c r="D41" s="10"/>
      <c r="E41" s="10"/>
      <c r="F41" s="73"/>
      <c r="G41" s="73"/>
      <c r="H41" s="73"/>
      <c r="I41" s="11"/>
      <c r="J41" s="3"/>
      <c r="K41" s="3"/>
      <c r="M41" s="60"/>
      <c r="N41" s="61"/>
      <c r="O41" s="61"/>
      <c r="P41" s="61"/>
      <c r="Q41" s="61"/>
      <c r="R41" s="63"/>
      <c r="S41" s="61"/>
      <c r="T41" s="61"/>
      <c r="U41" s="64"/>
    </row>
    <row r="42" spans="1:21" s="1" customFormat="1" ht="12.75" x14ac:dyDescent="0.2">
      <c r="A42" s="50" t="s">
        <v>88</v>
      </c>
      <c r="B42" s="10" t="s">
        <v>78</v>
      </c>
      <c r="C42" s="10"/>
      <c r="D42" s="10"/>
      <c r="E42" s="10"/>
      <c r="F42" s="73"/>
      <c r="G42" s="73"/>
      <c r="H42" s="73"/>
      <c r="I42" s="11"/>
      <c r="J42" s="3"/>
      <c r="K42" s="3"/>
      <c r="M42" s="60"/>
      <c r="N42" s="61"/>
      <c r="O42" s="61"/>
      <c r="P42" s="61"/>
      <c r="Q42" s="61"/>
      <c r="R42" s="63"/>
      <c r="S42" s="61"/>
      <c r="T42" s="61"/>
      <c r="U42" s="64"/>
    </row>
    <row r="43" spans="1:21" s="1" customFormat="1" ht="12.75" x14ac:dyDescent="0.2">
      <c r="A43" s="50" t="s">
        <v>89</v>
      </c>
      <c r="B43" s="10">
        <v>2</v>
      </c>
      <c r="C43" s="10">
        <v>12</v>
      </c>
      <c r="D43" s="21">
        <f t="shared" ref="D43" si="19">B43*C43</f>
        <v>24</v>
      </c>
      <c r="E43" s="111">
        <f>E27+E28</f>
        <v>57</v>
      </c>
      <c r="F43" s="109">
        <f t="shared" ref="F43" si="20">D43*E43</f>
        <v>1368</v>
      </c>
      <c r="G43" s="109">
        <f t="shared" ref="G43" si="21">F43*0.05</f>
        <v>68.400000000000006</v>
      </c>
      <c r="H43" s="109">
        <f t="shared" ref="H43" si="22">F43*0.1</f>
        <v>136.80000000000001</v>
      </c>
      <c r="I43" s="42">
        <f t="shared" ref="I43:I47" si="23">F43*$L$8+G43*$L$7+H43*$L$9</f>
        <v>198372.99600000001</v>
      </c>
      <c r="J43" s="3"/>
      <c r="K43" s="3"/>
      <c r="M43" s="60"/>
      <c r="N43" s="61"/>
      <c r="O43" s="61"/>
      <c r="P43" s="61"/>
      <c r="Q43" s="61"/>
      <c r="R43" s="63"/>
      <c r="S43" s="61"/>
      <c r="T43" s="61"/>
      <c r="U43" s="64"/>
    </row>
    <row r="44" spans="1:21" s="1" customFormat="1" ht="15.75" x14ac:dyDescent="0.2">
      <c r="A44" s="48" t="s">
        <v>132</v>
      </c>
      <c r="B44" s="10"/>
      <c r="C44" s="10"/>
      <c r="D44" s="10"/>
      <c r="E44" s="10"/>
      <c r="F44" s="73"/>
      <c r="G44" s="73"/>
      <c r="H44" s="73"/>
      <c r="I44" s="49"/>
      <c r="J44" s="3"/>
      <c r="K44" s="3"/>
      <c r="M44" s="60"/>
      <c r="N44" s="61"/>
      <c r="O44" s="61"/>
      <c r="P44" s="61"/>
      <c r="Q44" s="61"/>
      <c r="R44" s="61"/>
      <c r="S44" s="61"/>
      <c r="T44" s="61"/>
      <c r="U44" s="64"/>
    </row>
    <row r="45" spans="1:21" s="1" customFormat="1" ht="12.75" x14ac:dyDescent="0.2">
      <c r="A45" s="50" t="s">
        <v>90</v>
      </c>
      <c r="B45" s="10">
        <v>48</v>
      </c>
      <c r="C45" s="10">
        <v>6</v>
      </c>
      <c r="D45" s="10">
        <v>288</v>
      </c>
      <c r="E45" s="10">
        <v>0</v>
      </c>
      <c r="F45" s="73">
        <f>C45*D45</f>
        <v>1728</v>
      </c>
      <c r="G45" s="109">
        <f t="shared" ref="G45" si="24">F45*0.05</f>
        <v>86.4</v>
      </c>
      <c r="H45" s="109">
        <f t="shared" ref="H45" si="25">F45*0.1</f>
        <v>172.8</v>
      </c>
      <c r="I45" s="42">
        <f t="shared" si="23"/>
        <v>250576.416</v>
      </c>
      <c r="J45" s="3"/>
      <c r="K45" s="3"/>
      <c r="M45" s="60"/>
      <c r="N45" s="61"/>
      <c r="O45" s="61"/>
      <c r="P45" s="61"/>
      <c r="Q45" s="61"/>
      <c r="R45" s="61"/>
      <c r="S45" s="61"/>
      <c r="T45" s="61"/>
      <c r="U45" s="64"/>
    </row>
    <row r="46" spans="1:21" s="1" customFormat="1" ht="12.75" x14ac:dyDescent="0.2">
      <c r="A46" s="50" t="s">
        <v>91</v>
      </c>
      <c r="B46" s="10">
        <v>10</v>
      </c>
      <c r="C46" s="10">
        <v>6</v>
      </c>
      <c r="D46" s="10">
        <v>60</v>
      </c>
      <c r="E46" s="10">
        <v>52</v>
      </c>
      <c r="F46" s="73">
        <v>0</v>
      </c>
      <c r="G46" s="73">
        <v>0</v>
      </c>
      <c r="H46" s="73">
        <v>0</v>
      </c>
      <c r="I46" s="42">
        <f t="shared" si="23"/>
        <v>0</v>
      </c>
      <c r="J46" s="3"/>
      <c r="K46" s="3"/>
      <c r="M46" s="60"/>
      <c r="N46" s="61"/>
      <c r="O46" s="61"/>
      <c r="P46" s="61"/>
      <c r="Q46" s="61"/>
      <c r="R46" s="61"/>
      <c r="S46" s="61"/>
      <c r="T46" s="61"/>
      <c r="U46" s="64"/>
    </row>
    <row r="47" spans="1:21" s="1" customFormat="1" ht="15.75" x14ac:dyDescent="0.2">
      <c r="A47" s="1" t="s">
        <v>134</v>
      </c>
      <c r="B47" s="10">
        <v>0.25</v>
      </c>
      <c r="C47" s="10">
        <v>1</v>
      </c>
      <c r="D47" s="10">
        <v>0.25</v>
      </c>
      <c r="E47" s="10">
        <v>57</v>
      </c>
      <c r="F47" s="73">
        <f>C47*D47</f>
        <v>0.25</v>
      </c>
      <c r="G47" s="109">
        <f t="shared" ref="G47" si="26">F47*0.05</f>
        <v>1.2500000000000001E-2</v>
      </c>
      <c r="H47" s="109">
        <f t="shared" ref="H47" si="27">F47*0.1</f>
        <v>2.5000000000000001E-2</v>
      </c>
      <c r="I47" s="42">
        <f t="shared" si="23"/>
        <v>36.252375000000001</v>
      </c>
      <c r="J47" s="14"/>
      <c r="K47" s="13"/>
      <c r="L47" s="3"/>
      <c r="M47" s="60"/>
      <c r="N47" s="61"/>
      <c r="O47" s="61"/>
      <c r="P47" s="61"/>
      <c r="Q47" s="61"/>
      <c r="R47" s="61"/>
      <c r="S47" s="61"/>
      <c r="T47" s="61"/>
      <c r="U47" s="64"/>
    </row>
    <row r="48" spans="1:21" s="1" customFormat="1" ht="13.5" x14ac:dyDescent="0.25">
      <c r="A48" s="72" t="s">
        <v>22</v>
      </c>
      <c r="B48" s="121"/>
      <c r="C48" s="122"/>
      <c r="D48" s="122"/>
      <c r="E48" s="123"/>
      <c r="F48" s="127">
        <f>SUM(F31:H47)</f>
        <v>30829.487500000003</v>
      </c>
      <c r="G48" s="128"/>
      <c r="H48" s="129"/>
      <c r="I48" s="12">
        <f>SUM(I31:I47)</f>
        <v>3887450.9283750001</v>
      </c>
      <c r="J48" s="17"/>
      <c r="K48" s="54">
        <f>F49/Responses!E14</f>
        <v>292.98245614035091</v>
      </c>
      <c r="L48" s="54" t="s">
        <v>23</v>
      </c>
      <c r="M48" s="60"/>
      <c r="N48" s="61"/>
      <c r="O48" s="61"/>
      <c r="P48" s="61"/>
      <c r="Q48" s="61"/>
      <c r="R48" s="61"/>
      <c r="S48" s="61"/>
      <c r="T48" s="61"/>
      <c r="U48" s="64"/>
    </row>
    <row r="49" spans="1:21" s="1" customFormat="1" ht="22.15" customHeight="1" x14ac:dyDescent="0.25">
      <c r="A49" s="56" t="s">
        <v>175</v>
      </c>
      <c r="B49" s="124"/>
      <c r="C49" s="125"/>
      <c r="D49" s="125"/>
      <c r="E49" s="126"/>
      <c r="F49" s="127">
        <f>ROUND(SUM(F29,F48), -2)</f>
        <v>33400</v>
      </c>
      <c r="G49" s="128"/>
      <c r="H49" s="129"/>
      <c r="I49" s="12">
        <f>ROUND(SUM(I48,I29), -4)</f>
        <v>4210000</v>
      </c>
      <c r="J49" s="17"/>
      <c r="K49" s="16"/>
      <c r="L49" s="3"/>
      <c r="M49" s="60"/>
      <c r="N49" s="61"/>
      <c r="O49" s="61"/>
      <c r="P49" s="61"/>
      <c r="Q49" s="61"/>
      <c r="R49" s="61"/>
      <c r="S49" s="61"/>
      <c r="T49" s="61"/>
      <c r="U49" s="64"/>
    </row>
    <row r="50" spans="1:21" s="1" customFormat="1" ht="19.149999999999999" customHeight="1" x14ac:dyDescent="0.25">
      <c r="A50" s="56" t="s">
        <v>136</v>
      </c>
      <c r="B50" s="124"/>
      <c r="C50" s="125"/>
      <c r="D50" s="125"/>
      <c r="E50" s="125"/>
      <c r="F50" s="125"/>
      <c r="G50" s="125"/>
      <c r="H50" s="126"/>
      <c r="I50" s="85">
        <f>ROUND('Capital O&amp;M'!G9+'Capital O&amp;M'!D9,-3)</f>
        <v>673000</v>
      </c>
      <c r="J50" s="3"/>
      <c r="M50" s="67"/>
      <c r="N50" s="67"/>
      <c r="O50" s="67"/>
      <c r="P50" s="67"/>
      <c r="Q50" s="67"/>
      <c r="R50" s="68"/>
      <c r="S50" s="68"/>
      <c r="T50" s="68"/>
      <c r="U50" s="69"/>
    </row>
    <row r="51" spans="1:21" s="1" customFormat="1" ht="18" customHeight="1" x14ac:dyDescent="0.25">
      <c r="A51" s="56" t="s">
        <v>137</v>
      </c>
      <c r="B51" s="124"/>
      <c r="C51" s="125"/>
      <c r="D51" s="125"/>
      <c r="E51" s="125"/>
      <c r="F51" s="125"/>
      <c r="G51" s="125"/>
      <c r="H51" s="126"/>
      <c r="I51" s="85">
        <f>ROUND(SUM(I49:I50),-4)</f>
        <v>4880000</v>
      </c>
      <c r="J51" s="3"/>
      <c r="M51" s="70"/>
      <c r="N51" s="70"/>
      <c r="O51" s="70"/>
      <c r="P51" s="70"/>
      <c r="Q51" s="70"/>
      <c r="R51" s="68"/>
      <c r="S51" s="68"/>
      <c r="T51" s="68"/>
      <c r="U51" s="69"/>
    </row>
    <row r="52" spans="1:21" s="1" customFormat="1" ht="13.5" x14ac:dyDescent="0.25">
      <c r="G52" s="51"/>
      <c r="I52" s="8"/>
      <c r="J52" s="3"/>
      <c r="M52" s="70"/>
      <c r="N52" s="70"/>
      <c r="O52" s="70"/>
      <c r="P52" s="70"/>
      <c r="Q52" s="70"/>
      <c r="R52" s="70"/>
      <c r="S52" s="70"/>
      <c r="T52" s="70"/>
      <c r="U52" s="69"/>
    </row>
    <row r="53" spans="1:21" s="1" customFormat="1" ht="13.5" x14ac:dyDescent="0.25">
      <c r="A53" s="52" t="s">
        <v>24</v>
      </c>
      <c r="I53" s="8"/>
      <c r="J53" s="3"/>
      <c r="M53" s="70"/>
      <c r="N53" s="70"/>
      <c r="O53" s="70"/>
      <c r="P53" s="70"/>
      <c r="Q53" s="70"/>
      <c r="R53" s="70"/>
      <c r="S53" s="70"/>
      <c r="T53" s="70"/>
      <c r="U53" s="69"/>
    </row>
    <row r="54" spans="1:21" s="1" customFormat="1" ht="45.6" customHeight="1" x14ac:dyDescent="0.2">
      <c r="A54" s="113" t="s">
        <v>114</v>
      </c>
      <c r="B54" s="113"/>
      <c r="C54" s="113"/>
      <c r="D54" s="113"/>
      <c r="E54" s="113"/>
      <c r="F54" s="113"/>
      <c r="G54" s="113"/>
      <c r="H54" s="113"/>
      <c r="I54" s="113"/>
      <c r="J54" s="3"/>
      <c r="L54" s="52"/>
      <c r="M54" s="32"/>
      <c r="N54" s="32"/>
      <c r="O54" s="32"/>
      <c r="P54" s="32"/>
      <c r="Q54" s="32"/>
      <c r="R54" s="32"/>
      <c r="S54" s="32"/>
      <c r="T54" s="32"/>
      <c r="U54" s="32"/>
    </row>
    <row r="55" spans="1:21" s="1" customFormat="1" ht="81.75" customHeight="1" x14ac:dyDescent="0.2">
      <c r="A55" s="113" t="s">
        <v>149</v>
      </c>
      <c r="B55" s="113"/>
      <c r="C55" s="113"/>
      <c r="D55" s="113"/>
      <c r="E55" s="113"/>
      <c r="F55" s="113"/>
      <c r="G55" s="113"/>
      <c r="H55" s="113"/>
      <c r="I55" s="113"/>
      <c r="J55" s="9"/>
      <c r="M55" s="97"/>
      <c r="N55" s="32"/>
      <c r="O55" s="32"/>
      <c r="P55" s="32"/>
      <c r="Q55" s="32"/>
      <c r="R55" s="32"/>
      <c r="S55" s="32"/>
      <c r="T55" s="32"/>
      <c r="U55" s="32"/>
    </row>
    <row r="56" spans="1:21" s="1" customFormat="1" ht="36.6" customHeight="1" x14ac:dyDescent="0.2">
      <c r="A56" s="113" t="s">
        <v>115</v>
      </c>
      <c r="B56" s="113"/>
      <c r="C56" s="113"/>
      <c r="D56" s="113"/>
      <c r="E56" s="113"/>
      <c r="F56" s="113"/>
      <c r="G56" s="113"/>
      <c r="H56" s="113"/>
      <c r="I56" s="113"/>
      <c r="J56" s="3"/>
      <c r="M56" s="97"/>
      <c r="N56" s="32"/>
      <c r="O56" s="32"/>
      <c r="P56" s="32"/>
      <c r="Q56" s="32"/>
      <c r="R56" s="32"/>
      <c r="S56" s="32"/>
      <c r="T56" s="32"/>
      <c r="U56" s="32"/>
    </row>
    <row r="57" spans="1:21" s="1" customFormat="1" ht="20.25" customHeight="1" x14ac:dyDescent="0.2">
      <c r="A57" s="130" t="s">
        <v>124</v>
      </c>
      <c r="B57" s="130"/>
      <c r="C57" s="130"/>
      <c r="D57" s="130"/>
      <c r="E57" s="130"/>
      <c r="F57" s="130"/>
      <c r="G57" s="130"/>
      <c r="H57" s="130"/>
      <c r="I57" s="130"/>
      <c r="M57" s="97"/>
      <c r="N57" s="32"/>
      <c r="O57" s="32"/>
      <c r="P57" s="32"/>
      <c r="Q57" s="32"/>
      <c r="R57" s="32"/>
      <c r="S57" s="32"/>
      <c r="T57" s="32"/>
      <c r="U57" s="32"/>
    </row>
    <row r="58" spans="1:21" s="1" customFormat="1" ht="32.450000000000003" customHeight="1" x14ac:dyDescent="0.2">
      <c r="A58" s="113" t="s">
        <v>125</v>
      </c>
      <c r="B58" s="113"/>
      <c r="C58" s="113"/>
      <c r="D58" s="113"/>
      <c r="E58" s="113"/>
      <c r="F58" s="113"/>
      <c r="G58" s="113"/>
      <c r="H58" s="113"/>
      <c r="I58" s="113"/>
      <c r="M58" s="32"/>
      <c r="N58" s="32"/>
      <c r="O58" s="32"/>
      <c r="P58" s="32"/>
      <c r="Q58" s="32"/>
      <c r="R58" s="32"/>
      <c r="S58" s="32"/>
      <c r="T58" s="32"/>
      <c r="U58" s="32"/>
    </row>
    <row r="59" spans="1:21" s="1" customFormat="1" ht="27.6" customHeight="1" x14ac:dyDescent="0.2">
      <c r="A59" s="113" t="s">
        <v>128</v>
      </c>
      <c r="B59" s="113"/>
      <c r="C59" s="113"/>
      <c r="D59" s="113"/>
      <c r="E59" s="113"/>
      <c r="F59" s="113"/>
      <c r="G59" s="113"/>
      <c r="H59" s="113"/>
      <c r="I59" s="113"/>
      <c r="M59" s="71"/>
      <c r="N59" s="71"/>
      <c r="O59" s="71"/>
      <c r="P59" s="71"/>
      <c r="Q59" s="71"/>
      <c r="R59" s="71"/>
      <c r="S59" s="71"/>
      <c r="T59" s="71"/>
      <c r="U59" s="71"/>
    </row>
    <row r="60" spans="1:21" s="1" customFormat="1" ht="35.450000000000003" customHeight="1" x14ac:dyDescent="0.2">
      <c r="A60" s="113" t="s">
        <v>131</v>
      </c>
      <c r="B60" s="113"/>
      <c r="C60" s="113"/>
      <c r="D60" s="113"/>
      <c r="E60" s="113"/>
      <c r="F60" s="113"/>
      <c r="G60" s="113"/>
      <c r="H60" s="113"/>
      <c r="I60" s="113"/>
      <c r="M60" s="32"/>
      <c r="N60" s="32"/>
      <c r="O60" s="32"/>
      <c r="P60" s="32"/>
      <c r="Q60" s="32"/>
      <c r="R60" s="32"/>
      <c r="S60" s="32"/>
      <c r="T60" s="32"/>
      <c r="U60" s="32"/>
    </row>
    <row r="61" spans="1:21" s="1" customFormat="1" ht="17.25" customHeight="1" x14ac:dyDescent="0.2">
      <c r="A61" s="113" t="s">
        <v>133</v>
      </c>
      <c r="B61" s="113"/>
      <c r="C61" s="113"/>
      <c r="D61" s="113"/>
      <c r="E61" s="113"/>
      <c r="F61" s="113"/>
      <c r="G61" s="113"/>
      <c r="H61" s="113"/>
      <c r="I61" s="113"/>
      <c r="M61" s="32"/>
      <c r="N61" s="32"/>
      <c r="O61" s="32"/>
      <c r="P61" s="32"/>
      <c r="Q61" s="32"/>
      <c r="R61" s="32"/>
      <c r="S61" s="32"/>
      <c r="T61" s="32"/>
      <c r="U61" s="32"/>
    </row>
    <row r="62" spans="1:21" s="1" customFormat="1" ht="23.45" customHeight="1" x14ac:dyDescent="0.2">
      <c r="A62" s="130" t="s">
        <v>135</v>
      </c>
      <c r="B62" s="130"/>
      <c r="C62" s="130"/>
      <c r="D62" s="130"/>
      <c r="E62" s="130"/>
      <c r="F62" s="130"/>
      <c r="G62" s="130"/>
      <c r="H62" s="130"/>
      <c r="I62" s="130"/>
      <c r="M62" s="32"/>
      <c r="N62" s="32"/>
      <c r="O62" s="32"/>
      <c r="P62" s="32"/>
      <c r="Q62" s="32"/>
      <c r="R62" s="32"/>
      <c r="S62" s="32"/>
      <c r="T62" s="32"/>
      <c r="U62" s="32"/>
    </row>
    <row r="63" spans="1:21" ht="18.600000000000001" customHeight="1" x14ac:dyDescent="0.25">
      <c r="A63" s="130" t="s">
        <v>138</v>
      </c>
      <c r="B63" s="130"/>
      <c r="C63" s="130"/>
      <c r="D63" s="130"/>
      <c r="E63" s="130"/>
      <c r="F63" s="130"/>
      <c r="G63" s="130"/>
      <c r="H63" s="130"/>
      <c r="I63" s="130"/>
    </row>
    <row r="64" spans="1:21" x14ac:dyDescent="0.25">
      <c r="A64" s="94"/>
      <c r="B64" s="94"/>
      <c r="C64" s="94"/>
      <c r="D64" s="94"/>
      <c r="E64" s="94"/>
      <c r="F64" s="94"/>
      <c r="G64" s="94"/>
      <c r="H64" s="94"/>
      <c r="I64" s="94"/>
    </row>
    <row r="65" spans="1:9" x14ac:dyDescent="0.25">
      <c r="A65" s="95"/>
      <c r="B65" s="95"/>
      <c r="C65" s="95"/>
      <c r="D65" s="95"/>
      <c r="E65" s="95"/>
      <c r="F65" s="95"/>
      <c r="G65" s="95"/>
      <c r="H65" s="95"/>
      <c r="I65" s="95"/>
    </row>
    <row r="66" spans="1:9" ht="15.75" x14ac:dyDescent="0.25">
      <c r="A66" s="94"/>
      <c r="B66" s="76"/>
      <c r="C66" s="76"/>
    </row>
    <row r="67" spans="1:9" ht="15.75" x14ac:dyDescent="0.25">
      <c r="A67" s="76"/>
      <c r="B67" s="76"/>
      <c r="C67" s="76"/>
    </row>
    <row r="68" spans="1:9" ht="15.75" x14ac:dyDescent="0.25">
      <c r="A68" s="76"/>
      <c r="B68" s="76"/>
      <c r="C68" s="76"/>
    </row>
    <row r="69" spans="1:9" ht="15.75" x14ac:dyDescent="0.25">
      <c r="A69" s="77"/>
      <c r="B69" s="77"/>
      <c r="C69" s="77"/>
    </row>
    <row r="70" spans="1:9" ht="15.75" x14ac:dyDescent="0.25">
      <c r="A70" s="76"/>
      <c r="B70" s="76"/>
      <c r="C70" s="76"/>
    </row>
    <row r="71" spans="1:9" ht="15.75" x14ac:dyDescent="0.25">
      <c r="A71" s="76"/>
      <c r="B71" s="76"/>
      <c r="C71" s="76"/>
    </row>
    <row r="72" spans="1:9" ht="15.75" x14ac:dyDescent="0.25">
      <c r="A72" s="77"/>
      <c r="B72" s="77"/>
      <c r="C72" s="77"/>
    </row>
    <row r="73" spans="1:9" ht="15.75" x14ac:dyDescent="0.25">
      <c r="A73" s="77"/>
      <c r="B73" s="77"/>
      <c r="C73" s="77"/>
    </row>
    <row r="74" spans="1:9" ht="15.75" customHeight="1" x14ac:dyDescent="0.25">
      <c r="A74" s="76"/>
      <c r="B74" s="76"/>
      <c r="C74" s="76"/>
    </row>
    <row r="75" spans="1:9" ht="15" customHeight="1" x14ac:dyDescent="0.25">
      <c r="A75" s="76"/>
      <c r="B75" s="76"/>
      <c r="C75" s="76"/>
    </row>
    <row r="76" spans="1:9" ht="15.75" x14ac:dyDescent="0.25">
      <c r="A76" s="76"/>
      <c r="B76" s="76"/>
      <c r="C76" s="76"/>
    </row>
    <row r="77" spans="1:9" ht="15.75" x14ac:dyDescent="0.25">
      <c r="A77" s="77"/>
      <c r="B77" s="77"/>
      <c r="C77" s="77"/>
    </row>
    <row r="78" spans="1:9" ht="15.75" x14ac:dyDescent="0.25">
      <c r="A78" s="77"/>
      <c r="B78" s="76"/>
      <c r="C78" s="76"/>
    </row>
    <row r="79" spans="1:9" ht="15.75" x14ac:dyDescent="0.25">
      <c r="A79" s="76"/>
      <c r="B79" s="76"/>
      <c r="C79" s="76"/>
    </row>
    <row r="80" spans="1:9" ht="15.75" x14ac:dyDescent="0.25">
      <c r="A80" s="77"/>
      <c r="B80" s="76"/>
      <c r="C80" s="76"/>
    </row>
  </sheetData>
  <sortState xmlns:xlrd2="http://schemas.microsoft.com/office/spreadsheetml/2017/richdata2" ref="A66:C80">
    <sortCondition ref="C66:C80"/>
  </sortState>
  <mergeCells count="19">
    <mergeCell ref="A57:I57"/>
    <mergeCell ref="A58:I58"/>
    <mergeCell ref="A59:I59"/>
    <mergeCell ref="A62:I62"/>
    <mergeCell ref="A63:I63"/>
    <mergeCell ref="A61:I61"/>
    <mergeCell ref="A60:I60"/>
    <mergeCell ref="A55:I55"/>
    <mergeCell ref="A56:I56"/>
    <mergeCell ref="K6:L6"/>
    <mergeCell ref="A54:I54"/>
    <mergeCell ref="A29:E29"/>
    <mergeCell ref="F29:H29"/>
    <mergeCell ref="B48:E48"/>
    <mergeCell ref="B49:E49"/>
    <mergeCell ref="B50:H50"/>
    <mergeCell ref="B51:H51"/>
    <mergeCell ref="F48:H48"/>
    <mergeCell ref="F49:H49"/>
  </mergeCells>
  <phoneticPr fontId="26"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388C-0D35-4B8B-BF68-768A8EFE66EB}">
  <dimension ref="A1:L45"/>
  <sheetViews>
    <sheetView workbookViewId="0">
      <selection activeCell="A2" sqref="A2"/>
    </sheetView>
  </sheetViews>
  <sheetFormatPr defaultRowHeight="15" x14ac:dyDescent="0.25"/>
  <cols>
    <col min="1" max="1" width="44.85546875" customWidth="1"/>
    <col min="2" max="9" width="11.7109375" customWidth="1"/>
    <col min="10" max="10" width="8.140625" style="99" customWidth="1"/>
    <col min="11" max="11" width="11.85546875" customWidth="1"/>
  </cols>
  <sheetData>
    <row r="1" spans="1:12" ht="15.75" x14ac:dyDescent="0.25">
      <c r="A1" s="96" t="s">
        <v>157</v>
      </c>
      <c r="B1" s="1"/>
      <c r="C1" s="1"/>
      <c r="D1" s="1"/>
      <c r="E1" s="1"/>
      <c r="F1" s="1"/>
      <c r="G1" s="1"/>
      <c r="H1" s="1"/>
      <c r="I1" s="1"/>
      <c r="K1" s="99"/>
    </row>
    <row r="2" spans="1:12" x14ac:dyDescent="0.25">
      <c r="A2" s="1"/>
      <c r="B2" s="1"/>
      <c r="C2" s="1"/>
      <c r="D2" s="1"/>
      <c r="E2" s="1"/>
      <c r="F2" s="7"/>
      <c r="G2" s="7"/>
      <c r="H2" s="7"/>
      <c r="I2" s="7"/>
      <c r="L2" s="99"/>
    </row>
    <row r="3" spans="1:12" ht="76.5" x14ac:dyDescent="0.25">
      <c r="A3" s="36" t="s">
        <v>25</v>
      </c>
      <c r="B3" s="82" t="s">
        <v>26</v>
      </c>
      <c r="C3" s="82" t="s">
        <v>27</v>
      </c>
      <c r="D3" s="82" t="s">
        <v>28</v>
      </c>
      <c r="E3" s="82" t="s">
        <v>29</v>
      </c>
      <c r="F3" s="82" t="s">
        <v>13</v>
      </c>
      <c r="G3" s="82" t="s">
        <v>30</v>
      </c>
      <c r="H3" s="82" t="s">
        <v>31</v>
      </c>
      <c r="I3" s="82" t="s">
        <v>32</v>
      </c>
      <c r="J3" s="3"/>
      <c r="K3" s="1"/>
      <c r="L3" s="1"/>
    </row>
    <row r="4" spans="1:12" ht="15.75" x14ac:dyDescent="0.25">
      <c r="A4" s="55" t="s">
        <v>94</v>
      </c>
      <c r="B4" s="10">
        <v>24</v>
      </c>
      <c r="C4" s="10">
        <v>1</v>
      </c>
      <c r="D4" s="10">
        <f>B4*C4</f>
        <v>24</v>
      </c>
      <c r="E4" s="10">
        <v>0</v>
      </c>
      <c r="F4" s="10">
        <f>D4*E4</f>
        <v>0</v>
      </c>
      <c r="G4" s="10">
        <f>F4*0.05</f>
        <v>0</v>
      </c>
      <c r="H4" s="10">
        <f>F4*0.1</f>
        <v>0</v>
      </c>
      <c r="I4" s="42">
        <f>F4*$L$6+G4*$L$5+H4*$L$7</f>
        <v>0</v>
      </c>
      <c r="J4" s="3"/>
      <c r="K4" s="114" t="s">
        <v>17</v>
      </c>
      <c r="L4" s="114"/>
    </row>
    <row r="5" spans="1:12" ht="15.75" x14ac:dyDescent="0.25">
      <c r="A5" s="55" t="s">
        <v>95</v>
      </c>
      <c r="B5" s="10">
        <v>8</v>
      </c>
      <c r="C5" s="10">
        <v>1</v>
      </c>
      <c r="D5" s="10">
        <f t="shared" ref="D5:D22" si="0">B5*C5</f>
        <v>8</v>
      </c>
      <c r="E5" s="10">
        <v>0</v>
      </c>
      <c r="F5" s="10">
        <f t="shared" ref="F5:F22" si="1">D5*E5</f>
        <v>0</v>
      </c>
      <c r="G5" s="10">
        <f t="shared" ref="G5:G22" si="2">F5*0.05</f>
        <v>0</v>
      </c>
      <c r="H5" s="10">
        <f t="shared" ref="H5:H22" si="3">F5*0.1</f>
        <v>0</v>
      </c>
      <c r="I5" s="42">
        <f t="shared" ref="I5:I22" si="4">F5*$L$6+G5*$L$5+H5*$L$7</f>
        <v>0</v>
      </c>
      <c r="J5" s="3"/>
      <c r="K5" s="15" t="s">
        <v>18</v>
      </c>
      <c r="L5" s="33">
        <v>73.459999999999994</v>
      </c>
    </row>
    <row r="6" spans="1:12" x14ac:dyDescent="0.25">
      <c r="A6" s="41" t="s">
        <v>92</v>
      </c>
      <c r="B6" s="10">
        <v>8</v>
      </c>
      <c r="C6" s="10">
        <v>1</v>
      </c>
      <c r="D6" s="10">
        <f t="shared" si="0"/>
        <v>8</v>
      </c>
      <c r="E6" s="10">
        <v>0</v>
      </c>
      <c r="F6" s="10">
        <f t="shared" si="1"/>
        <v>0</v>
      </c>
      <c r="G6" s="10">
        <f t="shared" si="2"/>
        <v>0</v>
      </c>
      <c r="H6" s="10">
        <f t="shared" si="3"/>
        <v>0</v>
      </c>
      <c r="I6" s="42">
        <f t="shared" si="4"/>
        <v>0</v>
      </c>
      <c r="J6" s="3"/>
      <c r="K6" s="15" t="s">
        <v>33</v>
      </c>
      <c r="L6" s="33">
        <v>54.51</v>
      </c>
    </row>
    <row r="7" spans="1:12" x14ac:dyDescent="0.25">
      <c r="A7" s="41" t="s">
        <v>93</v>
      </c>
      <c r="B7" s="10">
        <v>24</v>
      </c>
      <c r="C7" s="10">
        <v>1</v>
      </c>
      <c r="D7" s="10">
        <f t="shared" si="0"/>
        <v>24</v>
      </c>
      <c r="E7" s="10">
        <v>0</v>
      </c>
      <c r="F7" s="10">
        <f>D7*E7</f>
        <v>0</v>
      </c>
      <c r="G7" s="10">
        <f t="shared" si="2"/>
        <v>0</v>
      </c>
      <c r="H7" s="10">
        <f t="shared" si="3"/>
        <v>0</v>
      </c>
      <c r="I7" s="42">
        <f t="shared" si="4"/>
        <v>0</v>
      </c>
      <c r="J7" s="3"/>
      <c r="K7" s="15" t="s">
        <v>20</v>
      </c>
      <c r="L7" s="33">
        <v>29.5</v>
      </c>
    </row>
    <row r="8" spans="1:12" ht="15.75" x14ac:dyDescent="0.25">
      <c r="A8" s="55" t="s">
        <v>96</v>
      </c>
      <c r="B8" s="73">
        <v>2080</v>
      </c>
      <c r="C8" s="10">
        <v>1</v>
      </c>
      <c r="D8" s="10">
        <f t="shared" si="0"/>
        <v>2080</v>
      </c>
      <c r="E8" s="10">
        <f>57*0.01</f>
        <v>0.57000000000000006</v>
      </c>
      <c r="F8" s="10">
        <f>D8*E8</f>
        <v>1185.6000000000001</v>
      </c>
      <c r="G8" s="10">
        <f t="shared" si="2"/>
        <v>59.280000000000008</v>
      </c>
      <c r="H8" s="10">
        <f t="shared" si="3"/>
        <v>118.56000000000002</v>
      </c>
      <c r="I8" s="42">
        <f t="shared" si="4"/>
        <v>72479.284800000009</v>
      </c>
      <c r="J8" s="3"/>
      <c r="K8" s="13"/>
      <c r="L8" s="1"/>
    </row>
    <row r="9" spans="1:12" ht="19.5" customHeight="1" x14ac:dyDescent="0.25">
      <c r="A9" s="37" t="s">
        <v>97</v>
      </c>
      <c r="B9" s="10">
        <v>48</v>
      </c>
      <c r="C9" s="10">
        <v>1</v>
      </c>
      <c r="D9" s="10">
        <f t="shared" si="0"/>
        <v>48</v>
      </c>
      <c r="E9" s="10">
        <f>0.05*57</f>
        <v>2.85</v>
      </c>
      <c r="F9" s="10">
        <f>D9*E9</f>
        <v>136.80000000000001</v>
      </c>
      <c r="G9" s="10">
        <f t="shared" si="2"/>
        <v>6.8400000000000007</v>
      </c>
      <c r="H9" s="10">
        <f t="shared" si="3"/>
        <v>13.680000000000001</v>
      </c>
      <c r="I9" s="42">
        <f t="shared" si="4"/>
        <v>8362.9944000000014</v>
      </c>
      <c r="J9" s="3"/>
      <c r="K9" s="13"/>
      <c r="L9" s="3"/>
    </row>
    <row r="10" spans="1:12" x14ac:dyDescent="0.25">
      <c r="A10" s="37" t="s">
        <v>167</v>
      </c>
      <c r="B10" s="10">
        <v>4</v>
      </c>
      <c r="C10" s="10">
        <v>1</v>
      </c>
      <c r="D10" s="10">
        <f t="shared" si="0"/>
        <v>4</v>
      </c>
      <c r="E10" s="10">
        <v>0</v>
      </c>
      <c r="F10" s="10">
        <f t="shared" si="1"/>
        <v>0</v>
      </c>
      <c r="G10" s="10">
        <f t="shared" si="2"/>
        <v>0</v>
      </c>
      <c r="H10" s="10">
        <f t="shared" si="3"/>
        <v>0</v>
      </c>
      <c r="I10" s="42">
        <f t="shared" si="4"/>
        <v>0</v>
      </c>
      <c r="J10" s="16"/>
      <c r="K10" s="16"/>
      <c r="L10" s="57"/>
    </row>
    <row r="11" spans="1:12" x14ac:dyDescent="0.25">
      <c r="A11" s="37" t="s">
        <v>98</v>
      </c>
      <c r="B11" s="10">
        <v>2</v>
      </c>
      <c r="C11" s="10">
        <v>1</v>
      </c>
      <c r="D11" s="10">
        <f t="shared" si="0"/>
        <v>2</v>
      </c>
      <c r="E11" s="10">
        <v>0</v>
      </c>
      <c r="F11" s="10">
        <f t="shared" si="1"/>
        <v>0</v>
      </c>
      <c r="G11" s="10">
        <f t="shared" si="2"/>
        <v>0</v>
      </c>
      <c r="H11" s="10">
        <f t="shared" si="3"/>
        <v>0</v>
      </c>
      <c r="I11" s="42">
        <f t="shared" si="4"/>
        <v>0</v>
      </c>
      <c r="J11" s="16"/>
      <c r="K11" s="16"/>
      <c r="L11" s="57"/>
    </row>
    <row r="12" spans="1:12" x14ac:dyDescent="0.25">
      <c r="A12" s="37" t="s">
        <v>99</v>
      </c>
      <c r="B12" s="10">
        <v>2</v>
      </c>
      <c r="C12" s="10">
        <v>1</v>
      </c>
      <c r="D12" s="10">
        <f t="shared" si="0"/>
        <v>2</v>
      </c>
      <c r="E12" s="10">
        <v>0</v>
      </c>
      <c r="F12" s="10">
        <f t="shared" si="1"/>
        <v>0</v>
      </c>
      <c r="G12" s="10">
        <f t="shared" si="2"/>
        <v>0</v>
      </c>
      <c r="H12" s="10">
        <f t="shared" si="3"/>
        <v>0</v>
      </c>
      <c r="I12" s="42">
        <f t="shared" si="4"/>
        <v>0</v>
      </c>
      <c r="J12" s="16"/>
      <c r="K12" s="16"/>
      <c r="L12" s="57"/>
    </row>
    <row r="13" spans="1:12" x14ac:dyDescent="0.25">
      <c r="A13" s="37" t="s">
        <v>100</v>
      </c>
      <c r="B13" s="10">
        <v>2</v>
      </c>
      <c r="C13" s="10">
        <v>1</v>
      </c>
      <c r="D13" s="10">
        <f t="shared" si="0"/>
        <v>2</v>
      </c>
      <c r="E13" s="10">
        <v>0</v>
      </c>
      <c r="F13" s="10">
        <f t="shared" si="1"/>
        <v>0</v>
      </c>
      <c r="G13" s="10">
        <f t="shared" si="2"/>
        <v>0</v>
      </c>
      <c r="H13" s="10">
        <f t="shared" si="3"/>
        <v>0</v>
      </c>
      <c r="I13" s="42">
        <f t="shared" si="4"/>
        <v>0</v>
      </c>
      <c r="J13" s="16"/>
      <c r="K13" s="16"/>
      <c r="L13" s="57"/>
    </row>
    <row r="14" spans="1:12" x14ac:dyDescent="0.25">
      <c r="A14" s="37" t="s">
        <v>101</v>
      </c>
      <c r="B14" s="10">
        <v>2</v>
      </c>
      <c r="C14" s="10">
        <v>1</v>
      </c>
      <c r="D14" s="10">
        <f t="shared" si="0"/>
        <v>2</v>
      </c>
      <c r="E14" s="10">
        <v>0</v>
      </c>
      <c r="F14" s="10">
        <f t="shared" si="1"/>
        <v>0</v>
      </c>
      <c r="G14" s="10">
        <f t="shared" si="2"/>
        <v>0</v>
      </c>
      <c r="H14" s="10">
        <f t="shared" si="3"/>
        <v>0</v>
      </c>
      <c r="I14" s="42">
        <f t="shared" si="4"/>
        <v>0</v>
      </c>
      <c r="J14" s="16"/>
      <c r="K14" s="16"/>
      <c r="L14" s="57"/>
    </row>
    <row r="15" spans="1:12" ht="28.5" customHeight="1" x14ac:dyDescent="0.25">
      <c r="A15" s="37" t="s">
        <v>102</v>
      </c>
      <c r="B15" s="10">
        <v>2</v>
      </c>
      <c r="C15" s="10">
        <v>1</v>
      </c>
      <c r="D15" s="10">
        <f t="shared" si="0"/>
        <v>2</v>
      </c>
      <c r="E15" s="10">
        <v>0</v>
      </c>
      <c r="F15" s="10">
        <f t="shared" si="1"/>
        <v>0</v>
      </c>
      <c r="G15" s="10">
        <f t="shared" si="2"/>
        <v>0</v>
      </c>
      <c r="H15" s="10">
        <f t="shared" si="3"/>
        <v>0</v>
      </c>
      <c r="I15" s="42">
        <f t="shared" si="4"/>
        <v>0</v>
      </c>
      <c r="J15" s="16"/>
      <c r="K15" s="16"/>
      <c r="L15" s="57"/>
    </row>
    <row r="16" spans="1:12" x14ac:dyDescent="0.25">
      <c r="A16" s="37" t="s">
        <v>73</v>
      </c>
      <c r="B16" s="10">
        <v>2</v>
      </c>
      <c r="C16" s="10">
        <v>1</v>
      </c>
      <c r="D16" s="10">
        <f t="shared" si="0"/>
        <v>2</v>
      </c>
      <c r="E16" s="10">
        <v>0</v>
      </c>
      <c r="F16" s="10">
        <f t="shared" si="1"/>
        <v>0</v>
      </c>
      <c r="G16" s="10">
        <f t="shared" si="2"/>
        <v>0</v>
      </c>
      <c r="H16" s="10">
        <f t="shared" si="3"/>
        <v>0</v>
      </c>
      <c r="I16" s="42">
        <f t="shared" si="4"/>
        <v>0</v>
      </c>
      <c r="J16" s="16"/>
      <c r="K16" s="16"/>
      <c r="L16" s="57"/>
    </row>
    <row r="17" spans="1:12" ht="15.75" x14ac:dyDescent="0.25">
      <c r="A17" s="37" t="s">
        <v>104</v>
      </c>
      <c r="B17" s="10">
        <v>60</v>
      </c>
      <c r="C17" s="10">
        <v>1</v>
      </c>
      <c r="D17" s="10">
        <f t="shared" si="0"/>
        <v>60</v>
      </c>
      <c r="E17" s="10">
        <v>0</v>
      </c>
      <c r="F17" s="10">
        <f t="shared" si="1"/>
        <v>0</v>
      </c>
      <c r="G17" s="10">
        <f t="shared" si="2"/>
        <v>0</v>
      </c>
      <c r="H17" s="10">
        <f t="shared" si="3"/>
        <v>0</v>
      </c>
      <c r="I17" s="42">
        <f t="shared" si="4"/>
        <v>0</v>
      </c>
      <c r="J17" s="16"/>
      <c r="K17" s="16"/>
      <c r="L17" s="57"/>
    </row>
    <row r="18" spans="1:12" ht="15.75" x14ac:dyDescent="0.25">
      <c r="A18" s="37" t="s">
        <v>105</v>
      </c>
      <c r="B18" s="10">
        <v>40</v>
      </c>
      <c r="C18" s="10">
        <v>1</v>
      </c>
      <c r="D18" s="10">
        <f t="shared" si="0"/>
        <v>40</v>
      </c>
      <c r="E18" s="10">
        <v>0</v>
      </c>
      <c r="F18" s="10">
        <f t="shared" si="1"/>
        <v>0</v>
      </c>
      <c r="G18" s="10">
        <f t="shared" si="2"/>
        <v>0</v>
      </c>
      <c r="H18" s="10">
        <f t="shared" si="3"/>
        <v>0</v>
      </c>
      <c r="I18" s="42">
        <f t="shared" si="4"/>
        <v>0</v>
      </c>
      <c r="J18" s="16"/>
      <c r="K18" s="16"/>
      <c r="L18" s="57"/>
    </row>
    <row r="19" spans="1:12" x14ac:dyDescent="0.25">
      <c r="A19" s="37" t="s">
        <v>103</v>
      </c>
      <c r="B19" s="10">
        <v>4</v>
      </c>
      <c r="C19" s="10">
        <v>1</v>
      </c>
      <c r="D19" s="10">
        <f t="shared" si="0"/>
        <v>4</v>
      </c>
      <c r="E19" s="10">
        <v>0</v>
      </c>
      <c r="F19" s="10">
        <f t="shared" si="1"/>
        <v>0</v>
      </c>
      <c r="G19" s="10">
        <f t="shared" si="2"/>
        <v>0</v>
      </c>
      <c r="H19" s="10">
        <f t="shared" si="3"/>
        <v>0</v>
      </c>
      <c r="I19" s="42">
        <f t="shared" si="4"/>
        <v>0</v>
      </c>
      <c r="J19" s="16"/>
      <c r="K19" s="16"/>
      <c r="L19" s="57"/>
    </row>
    <row r="20" spans="1:12" x14ac:dyDescent="0.25">
      <c r="A20" s="37" t="s">
        <v>176</v>
      </c>
      <c r="B20" s="10">
        <v>10</v>
      </c>
      <c r="C20" s="10">
        <v>1</v>
      </c>
      <c r="D20" s="10">
        <f t="shared" si="0"/>
        <v>10</v>
      </c>
      <c r="E20" s="10">
        <v>0</v>
      </c>
      <c r="F20" s="10">
        <f t="shared" si="1"/>
        <v>0</v>
      </c>
      <c r="G20" s="10">
        <f t="shared" si="2"/>
        <v>0</v>
      </c>
      <c r="H20" s="10">
        <f t="shared" si="3"/>
        <v>0</v>
      </c>
      <c r="I20" s="42">
        <f t="shared" si="4"/>
        <v>0</v>
      </c>
      <c r="J20" s="3"/>
      <c r="K20" s="1"/>
      <c r="L20" s="1"/>
    </row>
    <row r="21" spans="1:12" ht="15.75" x14ac:dyDescent="0.25">
      <c r="A21" s="37" t="s">
        <v>106</v>
      </c>
      <c r="B21" s="10">
        <v>8</v>
      </c>
      <c r="C21" s="10">
        <v>2</v>
      </c>
      <c r="D21" s="10">
        <f t="shared" si="0"/>
        <v>16</v>
      </c>
      <c r="E21" s="111">
        <f>'Table 1'!E27</f>
        <v>9</v>
      </c>
      <c r="F21" s="10">
        <f t="shared" si="1"/>
        <v>144</v>
      </c>
      <c r="G21" s="10">
        <f t="shared" si="2"/>
        <v>7.2</v>
      </c>
      <c r="H21" s="10">
        <f t="shared" si="3"/>
        <v>14.4</v>
      </c>
      <c r="I21" s="42">
        <f t="shared" si="4"/>
        <v>8803.1519999999982</v>
      </c>
      <c r="J21" s="3"/>
      <c r="K21" s="1"/>
      <c r="L21" s="1"/>
    </row>
    <row r="22" spans="1:12" ht="15.75" x14ac:dyDescent="0.25">
      <c r="A22" s="37" t="s">
        <v>107</v>
      </c>
      <c r="B22" s="10">
        <v>2</v>
      </c>
      <c r="C22" s="10">
        <v>2</v>
      </c>
      <c r="D22" s="10">
        <f t="shared" si="0"/>
        <v>4</v>
      </c>
      <c r="E22" s="111">
        <f>'Table 1'!E28</f>
        <v>48</v>
      </c>
      <c r="F22" s="10">
        <f t="shared" si="1"/>
        <v>192</v>
      </c>
      <c r="G22" s="10">
        <f t="shared" si="2"/>
        <v>9.6000000000000014</v>
      </c>
      <c r="H22" s="10">
        <f t="shared" si="3"/>
        <v>19.200000000000003</v>
      </c>
      <c r="I22" s="42">
        <f t="shared" si="4"/>
        <v>11737.536</v>
      </c>
      <c r="J22" s="3"/>
      <c r="K22" s="1"/>
      <c r="L22" s="1"/>
    </row>
    <row r="23" spans="1:12" ht="15" customHeight="1" x14ac:dyDescent="0.25">
      <c r="A23" s="56" t="s">
        <v>168</v>
      </c>
      <c r="B23" s="135"/>
      <c r="C23" s="135"/>
      <c r="D23" s="135"/>
      <c r="E23" s="135"/>
      <c r="F23" s="136">
        <f>ROUND(SUM(F4:H22), -1)</f>
        <v>1910</v>
      </c>
      <c r="G23" s="136"/>
      <c r="H23" s="136"/>
      <c r="I23" s="86">
        <f>ROUND(SUM(I4:I22), -3)</f>
        <v>101000</v>
      </c>
      <c r="J23" s="3"/>
      <c r="K23" s="1"/>
      <c r="L23" s="1"/>
    </row>
    <row r="24" spans="1:12" ht="15" customHeight="1" x14ac:dyDescent="0.25">
      <c r="A24" s="134" t="s">
        <v>170</v>
      </c>
      <c r="B24" s="134"/>
      <c r="C24" s="134"/>
      <c r="D24" s="134"/>
      <c r="E24" s="134"/>
      <c r="F24" s="134"/>
      <c r="G24" s="134"/>
      <c r="H24" s="134"/>
      <c r="I24" s="86">
        <f>(2*E9*50)+(400*E9)</f>
        <v>1425</v>
      </c>
      <c r="J24" s="3"/>
      <c r="K24" s="1"/>
      <c r="L24" s="1"/>
    </row>
    <row r="25" spans="1:12" ht="15" customHeight="1" x14ac:dyDescent="0.25">
      <c r="A25" s="134" t="s">
        <v>177</v>
      </c>
      <c r="B25" s="134"/>
      <c r="C25" s="134"/>
      <c r="D25" s="134"/>
      <c r="E25" s="134"/>
      <c r="F25" s="134"/>
      <c r="G25" s="134"/>
      <c r="H25" s="134"/>
      <c r="I25" s="86">
        <f>ROUND(I23+I24,-3)</f>
        <v>102000</v>
      </c>
      <c r="J25" s="3"/>
      <c r="K25" s="1"/>
      <c r="L25" s="1"/>
    </row>
    <row r="26" spans="1:12" x14ac:dyDescent="0.25">
      <c r="A26" s="137"/>
      <c r="B26" s="137"/>
      <c r="C26" s="137"/>
      <c r="D26" s="137"/>
      <c r="E26" s="137"/>
      <c r="F26" s="137"/>
      <c r="G26" s="137"/>
      <c r="H26" s="137"/>
      <c r="I26" s="137"/>
      <c r="J26" s="3"/>
      <c r="K26" s="1"/>
      <c r="L26" s="1"/>
    </row>
    <row r="27" spans="1:12" ht="18.75" customHeight="1" x14ac:dyDescent="0.25">
      <c r="A27" s="138" t="s">
        <v>24</v>
      </c>
      <c r="B27" s="138"/>
      <c r="C27" s="138"/>
      <c r="D27" s="138"/>
      <c r="E27" s="138"/>
      <c r="F27" s="138"/>
      <c r="G27" s="138"/>
      <c r="H27" s="138"/>
      <c r="I27" s="138"/>
      <c r="J27" s="3"/>
      <c r="K27" s="1"/>
      <c r="L27" s="1"/>
    </row>
    <row r="28" spans="1:12" ht="46.9" customHeight="1" x14ac:dyDescent="0.25">
      <c r="A28" s="113" t="s">
        <v>114</v>
      </c>
      <c r="B28" s="113"/>
      <c r="C28" s="113"/>
      <c r="D28" s="113"/>
      <c r="E28" s="113"/>
      <c r="F28" s="113"/>
      <c r="G28" s="113"/>
      <c r="H28" s="113"/>
      <c r="I28" s="113"/>
      <c r="J28" s="3"/>
      <c r="K28" s="1"/>
      <c r="L28" s="1"/>
    </row>
    <row r="29" spans="1:12" ht="55.15" customHeight="1" x14ac:dyDescent="0.25">
      <c r="A29" s="133" t="s">
        <v>172</v>
      </c>
      <c r="B29" s="133"/>
      <c r="C29" s="133"/>
      <c r="D29" s="133"/>
      <c r="E29" s="133"/>
      <c r="F29" s="133"/>
      <c r="G29" s="133"/>
      <c r="H29" s="133"/>
      <c r="I29" s="133"/>
      <c r="J29" s="3"/>
      <c r="K29" s="1"/>
      <c r="L29" s="1"/>
    </row>
    <row r="30" spans="1:12" x14ac:dyDescent="0.25">
      <c r="A30" s="133" t="s">
        <v>113</v>
      </c>
      <c r="B30" s="133"/>
      <c r="C30" s="133"/>
      <c r="D30" s="133"/>
      <c r="E30" s="133"/>
      <c r="F30" s="133"/>
      <c r="G30" s="133"/>
      <c r="H30" s="133"/>
      <c r="I30" s="133"/>
      <c r="J30" s="3"/>
      <c r="K30" s="1"/>
      <c r="L30" s="1"/>
    </row>
    <row r="31" spans="1:12" ht="14.45" customHeight="1" x14ac:dyDescent="0.25">
      <c r="A31" s="133" t="s">
        <v>112</v>
      </c>
      <c r="B31" s="133"/>
      <c r="C31" s="133"/>
      <c r="D31" s="133"/>
      <c r="E31" s="133"/>
      <c r="F31" s="133"/>
      <c r="G31" s="133"/>
      <c r="H31" s="133"/>
      <c r="I31" s="133"/>
      <c r="J31" s="3"/>
      <c r="K31" s="1"/>
      <c r="L31" s="1"/>
    </row>
    <row r="32" spans="1:12" ht="14.45" customHeight="1" x14ac:dyDescent="0.25">
      <c r="A32" s="133" t="s">
        <v>111</v>
      </c>
      <c r="B32" s="133"/>
      <c r="C32" s="133"/>
      <c r="D32" s="133"/>
      <c r="E32" s="133"/>
      <c r="F32" s="133"/>
      <c r="G32" s="133"/>
      <c r="H32" s="133"/>
      <c r="I32" s="133"/>
      <c r="J32" s="3"/>
      <c r="K32" s="1"/>
      <c r="L32" s="1"/>
    </row>
    <row r="33" spans="1:12" ht="17.45" customHeight="1" x14ac:dyDescent="0.25">
      <c r="A33" s="133" t="s">
        <v>110</v>
      </c>
      <c r="B33" s="133"/>
      <c r="C33" s="133"/>
      <c r="D33" s="133"/>
      <c r="E33" s="133"/>
      <c r="F33" s="133"/>
      <c r="G33" s="133"/>
      <c r="H33" s="133"/>
      <c r="I33" s="133"/>
      <c r="J33" s="3"/>
      <c r="K33" s="1"/>
      <c r="L33" s="1"/>
    </row>
    <row r="34" spans="1:12" ht="14.45" customHeight="1" x14ac:dyDescent="0.25">
      <c r="A34" s="131" t="s">
        <v>109</v>
      </c>
      <c r="B34" s="131"/>
      <c r="C34" s="131"/>
      <c r="D34" s="131"/>
      <c r="E34" s="131"/>
      <c r="F34" s="131"/>
      <c r="G34" s="131"/>
      <c r="H34" s="131"/>
      <c r="I34" s="131"/>
      <c r="J34" s="3"/>
      <c r="K34" s="1"/>
      <c r="L34" s="1"/>
    </row>
    <row r="35" spans="1:12" ht="14.45" customHeight="1" x14ac:dyDescent="0.25">
      <c r="A35" s="131" t="s">
        <v>108</v>
      </c>
      <c r="B35" s="131"/>
      <c r="C35" s="131"/>
      <c r="D35" s="131"/>
      <c r="E35" s="131"/>
      <c r="F35" s="131"/>
      <c r="G35" s="131"/>
      <c r="H35" s="131"/>
      <c r="I35" s="131"/>
      <c r="J35" s="3"/>
      <c r="K35" s="1"/>
      <c r="L35" s="1"/>
    </row>
    <row r="36" spans="1:12" x14ac:dyDescent="0.25">
      <c r="A36" s="132" t="s">
        <v>139</v>
      </c>
      <c r="B36" s="132"/>
      <c r="C36" s="132"/>
      <c r="D36" s="132"/>
      <c r="E36" s="132"/>
      <c r="F36" s="132"/>
      <c r="G36" s="132"/>
      <c r="H36" s="132"/>
      <c r="I36" s="132"/>
      <c r="J36" s="3"/>
      <c r="K36" s="1"/>
      <c r="L36" s="1"/>
    </row>
    <row r="37" spans="1:12" ht="27" customHeight="1" x14ac:dyDescent="0.25">
      <c r="A37" s="151" t="s">
        <v>169</v>
      </c>
      <c r="B37" s="151"/>
      <c r="C37" s="151"/>
      <c r="D37" s="151"/>
      <c r="E37" s="151"/>
      <c r="F37" s="151"/>
      <c r="G37" s="151"/>
      <c r="H37" s="151"/>
      <c r="I37" s="151"/>
      <c r="J37" s="3"/>
      <c r="K37" s="1"/>
      <c r="L37" s="1"/>
    </row>
    <row r="38" spans="1:12" x14ac:dyDescent="0.25">
      <c r="A38" s="1"/>
      <c r="B38" s="1"/>
      <c r="C38" s="1"/>
      <c r="D38" s="1"/>
      <c r="E38" s="1"/>
      <c r="F38" s="1"/>
      <c r="G38" s="1"/>
      <c r="H38" s="1"/>
      <c r="I38" s="1"/>
      <c r="J38" s="3"/>
      <c r="K38" s="1"/>
      <c r="L38" s="1"/>
    </row>
    <row r="39" spans="1:12" x14ac:dyDescent="0.25">
      <c r="A39" s="1"/>
      <c r="B39" s="91"/>
      <c r="C39" s="91"/>
      <c r="D39" s="1"/>
      <c r="E39" s="1"/>
      <c r="F39" s="1"/>
      <c r="G39" s="1"/>
      <c r="H39" s="1"/>
      <c r="I39" s="1"/>
      <c r="J39" s="3"/>
      <c r="K39" s="1"/>
      <c r="L39" s="1"/>
    </row>
    <row r="40" spans="1:12" x14ac:dyDescent="0.25">
      <c r="A40" s="1"/>
      <c r="B40" s="91"/>
      <c r="C40" s="91"/>
      <c r="D40" s="1"/>
      <c r="E40" s="1"/>
      <c r="F40" s="1"/>
      <c r="G40" s="1"/>
      <c r="H40" s="1"/>
      <c r="I40" s="1"/>
      <c r="J40" s="3"/>
      <c r="K40" s="1"/>
      <c r="L40" s="1"/>
    </row>
    <row r="41" spans="1:12" x14ac:dyDescent="0.25">
      <c r="A41" s="1"/>
      <c r="B41" s="91"/>
      <c r="C41" s="91"/>
      <c r="D41" s="1"/>
      <c r="E41" s="1"/>
      <c r="F41" s="1"/>
      <c r="G41" s="1"/>
      <c r="H41" s="1"/>
      <c r="I41" s="1"/>
      <c r="J41" s="3"/>
      <c r="K41" s="1"/>
      <c r="L41" s="1"/>
    </row>
    <row r="42" spans="1:12" x14ac:dyDescent="0.25">
      <c r="A42" s="1"/>
      <c r="B42" s="1"/>
      <c r="C42" s="1"/>
      <c r="D42" s="1"/>
      <c r="E42" s="1"/>
      <c r="F42" s="1"/>
      <c r="G42" s="1"/>
      <c r="H42" s="1"/>
      <c r="I42" s="1"/>
      <c r="J42" s="3"/>
      <c r="K42" s="1"/>
      <c r="L42" s="1"/>
    </row>
    <row r="43" spans="1:12" x14ac:dyDescent="0.25">
      <c r="A43" s="1"/>
      <c r="B43" s="1"/>
      <c r="C43" s="1"/>
      <c r="D43" s="1"/>
      <c r="E43" s="1"/>
      <c r="F43" s="1"/>
      <c r="G43" s="1"/>
      <c r="H43" s="1"/>
      <c r="I43" s="1"/>
      <c r="J43" s="3"/>
      <c r="K43" s="1"/>
      <c r="L43" s="1"/>
    </row>
    <row r="44" spans="1:12" x14ac:dyDescent="0.25">
      <c r="A44" s="1"/>
      <c r="B44" s="1"/>
      <c r="C44" s="1"/>
      <c r="D44" s="1"/>
      <c r="E44" s="1"/>
      <c r="F44" s="1"/>
      <c r="G44" s="1"/>
      <c r="H44" s="1"/>
      <c r="I44" s="1"/>
      <c r="J44" s="3"/>
      <c r="K44" s="1"/>
      <c r="L44" s="1"/>
    </row>
    <row r="45" spans="1:12" x14ac:dyDescent="0.25">
      <c r="A45" s="1"/>
      <c r="B45" s="1"/>
      <c r="C45" s="1"/>
      <c r="D45" s="1"/>
      <c r="E45" s="1"/>
      <c r="F45" s="1"/>
      <c r="G45" s="1"/>
      <c r="H45" s="1"/>
      <c r="I45" s="1"/>
      <c r="J45" s="3"/>
      <c r="K45" s="1"/>
      <c r="L45" s="1"/>
    </row>
  </sheetData>
  <mergeCells count="17">
    <mergeCell ref="A37:I37"/>
    <mergeCell ref="A28:I28"/>
    <mergeCell ref="A24:H24"/>
    <mergeCell ref="A25:H25"/>
    <mergeCell ref="K4:L4"/>
    <mergeCell ref="B23:E23"/>
    <mergeCell ref="F23:H23"/>
    <mergeCell ref="A26:I26"/>
    <mergeCell ref="A27:I27"/>
    <mergeCell ref="A35:I35"/>
    <mergeCell ref="A36:I36"/>
    <mergeCell ref="A29:I29"/>
    <mergeCell ref="A30:I30"/>
    <mergeCell ref="A31:I31"/>
    <mergeCell ref="A32:I32"/>
    <mergeCell ref="A33:I33"/>
    <mergeCell ref="A34:I34"/>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L18"/>
  <sheetViews>
    <sheetView zoomScale="90" zoomScaleNormal="90" workbookViewId="0"/>
  </sheetViews>
  <sheetFormatPr defaultColWidth="22" defaultRowHeight="12.75" x14ac:dyDescent="0.2"/>
  <cols>
    <col min="1" max="1" width="22" style="19"/>
    <col min="2" max="2" width="17.5703125" style="19" customWidth="1"/>
    <col min="3" max="3" width="17.28515625" style="19" customWidth="1"/>
    <col min="4" max="4" width="22" style="19"/>
    <col min="5" max="5" width="19.85546875" style="19" customWidth="1"/>
    <col min="6" max="7" width="16.85546875" style="19" customWidth="1"/>
    <col min="8" max="8" width="6" style="19" customWidth="1"/>
    <col min="9" max="16384" width="22" style="19"/>
  </cols>
  <sheetData>
    <row r="1" spans="1:12" x14ac:dyDescent="0.2">
      <c r="A1" s="5"/>
      <c r="B1" s="6"/>
      <c r="C1" s="6"/>
    </row>
    <row r="2" spans="1:12" x14ac:dyDescent="0.2">
      <c r="A2" s="141" t="s">
        <v>34</v>
      </c>
      <c r="B2" s="141"/>
      <c r="C2" s="141"/>
      <c r="D2" s="141"/>
      <c r="E2" s="141"/>
      <c r="F2" s="141"/>
      <c r="G2" s="142"/>
      <c r="H2" s="28"/>
    </row>
    <row r="3" spans="1:12" x14ac:dyDescent="0.2">
      <c r="A3" s="24" t="s">
        <v>35</v>
      </c>
      <c r="B3" s="24" t="s">
        <v>36</v>
      </c>
      <c r="C3" s="24" t="s">
        <v>37</v>
      </c>
      <c r="D3" s="24" t="s">
        <v>38</v>
      </c>
      <c r="E3" s="24" t="s">
        <v>39</v>
      </c>
      <c r="F3" s="24" t="s">
        <v>40</v>
      </c>
      <c r="G3" s="24" t="s">
        <v>41</v>
      </c>
      <c r="H3" s="28"/>
    </row>
    <row r="4" spans="1:12" ht="46.5" customHeight="1" x14ac:dyDescent="0.2">
      <c r="A4" s="24" t="s">
        <v>42</v>
      </c>
      <c r="B4" s="24" t="s">
        <v>43</v>
      </c>
      <c r="C4" s="24" t="s">
        <v>44</v>
      </c>
      <c r="D4" s="24" t="s">
        <v>45</v>
      </c>
      <c r="E4" s="24" t="s">
        <v>46</v>
      </c>
      <c r="F4" s="24" t="s">
        <v>47</v>
      </c>
      <c r="G4" s="24" t="s">
        <v>48</v>
      </c>
      <c r="H4" s="28"/>
      <c r="J4" s="104"/>
    </row>
    <row r="5" spans="1:12" ht="36.75" customHeight="1" x14ac:dyDescent="0.2">
      <c r="A5" s="34" t="s">
        <v>141</v>
      </c>
      <c r="B5" s="25">
        <v>8756</v>
      </c>
      <c r="C5" s="36">
        <v>0</v>
      </c>
      <c r="D5" s="25">
        <f>B5*C5</f>
        <v>0</v>
      </c>
      <c r="E5" s="25">
        <v>8756</v>
      </c>
      <c r="F5" s="36">
        <v>52</v>
      </c>
      <c r="G5" s="25">
        <f t="shared" ref="G5:G6" si="0">E5*F5</f>
        <v>455312</v>
      </c>
      <c r="H5" s="3"/>
      <c r="J5" s="105"/>
      <c r="L5" s="3"/>
    </row>
    <row r="6" spans="1:12" ht="36.75" customHeight="1" x14ac:dyDescent="0.2">
      <c r="A6" s="23" t="s">
        <v>142</v>
      </c>
      <c r="B6" s="25">
        <v>8756</v>
      </c>
      <c r="C6" s="21">
        <v>0</v>
      </c>
      <c r="D6" s="25">
        <f>B6*C6</f>
        <v>0</v>
      </c>
      <c r="E6" s="25">
        <v>8756</v>
      </c>
      <c r="F6" s="21">
        <f>F5*0.1</f>
        <v>5.2</v>
      </c>
      <c r="G6" s="25">
        <f t="shared" si="0"/>
        <v>45531.200000000004</v>
      </c>
      <c r="H6" s="108"/>
      <c r="J6" s="105"/>
    </row>
    <row r="7" spans="1:12" ht="36.75" customHeight="1" x14ac:dyDescent="0.2">
      <c r="A7" s="23" t="s">
        <v>143</v>
      </c>
      <c r="B7" s="25">
        <v>0</v>
      </c>
      <c r="C7" s="21">
        <v>0</v>
      </c>
      <c r="D7" s="25">
        <f t="shared" ref="D7:D8" si="1">B7*C7</f>
        <v>0</v>
      </c>
      <c r="E7" s="25">
        <v>44</v>
      </c>
      <c r="F7" s="21">
        <v>52</v>
      </c>
      <c r="G7" s="25">
        <f>E7*F7</f>
        <v>2288</v>
      </c>
      <c r="H7" s="3"/>
      <c r="J7" s="105"/>
      <c r="K7" s="105"/>
      <c r="L7" s="3"/>
    </row>
    <row r="8" spans="1:12" ht="36.75" customHeight="1" x14ac:dyDescent="0.2">
      <c r="A8" s="39" t="s">
        <v>144</v>
      </c>
      <c r="B8" s="35">
        <v>0</v>
      </c>
      <c r="C8" s="83">
        <v>0</v>
      </c>
      <c r="D8" s="25">
        <f t="shared" si="1"/>
        <v>0</v>
      </c>
      <c r="E8" s="146">
        <v>2984</v>
      </c>
      <c r="F8" s="98">
        <v>57</v>
      </c>
      <c r="G8" s="25">
        <f>E8*F8</f>
        <v>170088</v>
      </c>
      <c r="H8" s="108"/>
      <c r="J8" s="105"/>
      <c r="K8" s="105"/>
      <c r="L8" s="105"/>
    </row>
    <row r="9" spans="1:12" ht="46.5" customHeight="1" x14ac:dyDescent="0.2">
      <c r="A9" s="26" t="s">
        <v>146</v>
      </c>
      <c r="B9" s="21"/>
      <c r="C9" s="21"/>
      <c r="D9" s="27">
        <f>ROUND(SUM(D5:D7), -3)</f>
        <v>0</v>
      </c>
      <c r="E9" s="21"/>
      <c r="F9" s="21"/>
      <c r="G9" s="27">
        <f>ROUND(SUM(G5:G8), -3)</f>
        <v>673000</v>
      </c>
      <c r="I9" s="80">
        <f>D9+G9</f>
        <v>673000</v>
      </c>
    </row>
    <row r="10" spans="1:12" x14ac:dyDescent="0.2">
      <c r="A10" s="78" t="s">
        <v>147</v>
      </c>
      <c r="B10" s="79"/>
      <c r="C10" s="79"/>
      <c r="D10" s="29"/>
      <c r="E10" s="79"/>
      <c r="F10" s="79"/>
      <c r="G10" s="29"/>
    </row>
    <row r="11" spans="1:12" x14ac:dyDescent="0.2">
      <c r="A11" s="140" t="s">
        <v>140</v>
      </c>
      <c r="B11" s="140"/>
      <c r="C11" s="140"/>
      <c r="D11" s="140"/>
      <c r="E11" s="140"/>
      <c r="F11" s="140"/>
      <c r="G11" s="140"/>
      <c r="I11" s="106"/>
      <c r="J11" s="106"/>
      <c r="K11" s="106"/>
      <c r="L11" s="106"/>
    </row>
    <row r="12" spans="1:12" ht="32.450000000000003" customHeight="1" x14ac:dyDescent="0.2">
      <c r="A12" s="140" t="s">
        <v>174</v>
      </c>
      <c r="B12" s="140"/>
      <c r="C12" s="140"/>
      <c r="D12" s="140"/>
      <c r="E12" s="140"/>
      <c r="F12" s="140"/>
      <c r="G12" s="140"/>
      <c r="I12" s="106"/>
      <c r="J12" s="106"/>
      <c r="K12" s="106"/>
      <c r="L12" s="106"/>
    </row>
    <row r="13" spans="1:12" ht="43.5" customHeight="1" x14ac:dyDescent="0.2">
      <c r="A13" s="140" t="s">
        <v>178</v>
      </c>
      <c r="B13" s="140"/>
      <c r="C13" s="140"/>
      <c r="D13" s="140"/>
      <c r="E13" s="140"/>
      <c r="F13" s="140"/>
      <c r="G13" s="140"/>
      <c r="I13" s="106"/>
      <c r="J13" s="106"/>
      <c r="K13" s="106"/>
      <c r="L13" s="106"/>
    </row>
    <row r="14" spans="1:12" ht="34.5" customHeight="1" x14ac:dyDescent="0.2">
      <c r="A14" s="140" t="s">
        <v>179</v>
      </c>
      <c r="B14" s="140"/>
      <c r="C14" s="140"/>
      <c r="D14" s="140"/>
      <c r="E14" s="140"/>
      <c r="F14" s="140"/>
      <c r="G14" s="140"/>
    </row>
    <row r="15" spans="1:12" ht="15.75" x14ac:dyDescent="0.2">
      <c r="A15" s="143" t="s">
        <v>148</v>
      </c>
      <c r="B15" s="143"/>
      <c r="C15" s="143"/>
      <c r="D15" s="143"/>
      <c r="E15" s="143"/>
      <c r="F15" s="143"/>
      <c r="G15" s="143"/>
    </row>
    <row r="16" spans="1:12" ht="46.15" customHeight="1" x14ac:dyDescent="0.2">
      <c r="A16" s="132" t="s">
        <v>173</v>
      </c>
      <c r="B16" s="132"/>
      <c r="C16" s="132"/>
      <c r="D16" s="132"/>
      <c r="E16" s="132"/>
      <c r="F16" s="132"/>
      <c r="G16" s="132"/>
    </row>
    <row r="17" spans="1:7" ht="16.149999999999999" customHeight="1" x14ac:dyDescent="0.2">
      <c r="A17" s="139" t="s">
        <v>145</v>
      </c>
      <c r="B17" s="139"/>
      <c r="C17" s="139"/>
      <c r="D17" s="139"/>
      <c r="E17" s="139"/>
      <c r="F17" s="139"/>
      <c r="G17" s="139"/>
    </row>
    <row r="18" spans="1:7" x14ac:dyDescent="0.2">
      <c r="A18" s="53"/>
      <c r="B18" s="53"/>
      <c r="C18" s="53"/>
      <c r="D18" s="53"/>
      <c r="E18" s="53"/>
      <c r="F18" s="53"/>
      <c r="G18" s="53"/>
    </row>
  </sheetData>
  <mergeCells count="8">
    <mergeCell ref="A17:G17"/>
    <mergeCell ref="A14:G14"/>
    <mergeCell ref="A2:G2"/>
    <mergeCell ref="A13:G13"/>
    <mergeCell ref="A11:G11"/>
    <mergeCell ref="A12:G12"/>
    <mergeCell ref="A15:G15"/>
    <mergeCell ref="A16:G16"/>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7"/>
  <sheetViews>
    <sheetView zoomScaleNormal="100" workbookViewId="0">
      <selection sqref="A1:E1"/>
    </sheetView>
  </sheetViews>
  <sheetFormatPr defaultRowHeight="15" x14ac:dyDescent="0.25"/>
  <cols>
    <col min="1" max="1" width="47.140625" bestFit="1" customWidth="1"/>
    <col min="2" max="2" width="13.7109375" customWidth="1"/>
    <col min="4" max="4" width="17.85546875" customWidth="1"/>
  </cols>
  <sheetData>
    <row r="1" spans="1:6" s="19" customFormat="1" ht="15.75" x14ac:dyDescent="0.2">
      <c r="A1" s="144" t="s">
        <v>6</v>
      </c>
      <c r="B1" s="144"/>
      <c r="C1" s="144"/>
      <c r="D1" s="144"/>
      <c r="E1" s="144"/>
    </row>
    <row r="2" spans="1:6" s="19" customFormat="1" ht="12.75" x14ac:dyDescent="0.2">
      <c r="A2" s="20" t="s">
        <v>35</v>
      </c>
      <c r="B2" s="20" t="s">
        <v>36</v>
      </c>
      <c r="C2" s="20" t="s">
        <v>37</v>
      </c>
      <c r="D2" s="20" t="s">
        <v>38</v>
      </c>
      <c r="E2" s="20" t="s">
        <v>39</v>
      </c>
    </row>
    <row r="3" spans="1:6" s="19" customFormat="1" ht="76.5" x14ac:dyDescent="0.2">
      <c r="A3" s="20" t="s">
        <v>49</v>
      </c>
      <c r="B3" s="20" t="s">
        <v>50</v>
      </c>
      <c r="C3" s="20" t="s">
        <v>51</v>
      </c>
      <c r="D3" s="20" t="s">
        <v>52</v>
      </c>
      <c r="E3" s="20" t="s">
        <v>53</v>
      </c>
    </row>
    <row r="4" spans="1:6" s="19" customFormat="1" ht="17.25" customHeight="1" x14ac:dyDescent="0.2">
      <c r="A4" s="100" t="s">
        <v>158</v>
      </c>
      <c r="B4" s="101">
        <f>'Table 1'!E17</f>
        <v>0</v>
      </c>
      <c r="C4" s="101">
        <v>1</v>
      </c>
      <c r="D4" s="101">
        <v>0</v>
      </c>
      <c r="E4" s="101">
        <f t="shared" ref="E4:E12" si="0">B4*C4+D4</f>
        <v>0</v>
      </c>
    </row>
    <row r="5" spans="1:6" s="19" customFormat="1" ht="12.75" x14ac:dyDescent="0.2">
      <c r="A5" s="100" t="s">
        <v>159</v>
      </c>
      <c r="B5" s="101">
        <f>'Table 1'!E18</f>
        <v>0</v>
      </c>
      <c r="C5" s="101">
        <v>1</v>
      </c>
      <c r="D5" s="101">
        <v>0</v>
      </c>
      <c r="E5" s="101">
        <f t="shared" si="0"/>
        <v>0</v>
      </c>
    </row>
    <row r="6" spans="1:6" s="19" customFormat="1" ht="26.45" customHeight="1" x14ac:dyDescent="0.2">
      <c r="A6" s="100" t="s">
        <v>160</v>
      </c>
      <c r="B6" s="147">
        <f>'Table 1'!E19</f>
        <v>0</v>
      </c>
      <c r="C6" s="101">
        <v>1</v>
      </c>
      <c r="D6" s="101">
        <v>0</v>
      </c>
      <c r="E6" s="101">
        <f t="shared" si="0"/>
        <v>0</v>
      </c>
    </row>
    <row r="7" spans="1:6" s="19" customFormat="1" ht="12.75" x14ac:dyDescent="0.2">
      <c r="A7" s="100" t="s">
        <v>161</v>
      </c>
      <c r="B7" s="147">
        <f>'Table 1'!E20</f>
        <v>0</v>
      </c>
      <c r="C7" s="101">
        <v>1</v>
      </c>
      <c r="D7" s="101">
        <v>0</v>
      </c>
      <c r="E7" s="101">
        <f t="shared" si="0"/>
        <v>0</v>
      </c>
      <c r="F7" s="107"/>
    </row>
    <row r="8" spans="1:6" s="19" customFormat="1" ht="12.75" x14ac:dyDescent="0.2">
      <c r="A8" s="100" t="s">
        <v>162</v>
      </c>
      <c r="B8" s="148">
        <f>'Table 1'!E21</f>
        <v>0</v>
      </c>
      <c r="C8" s="101">
        <v>1</v>
      </c>
      <c r="D8" s="101">
        <v>0</v>
      </c>
      <c r="E8" s="101">
        <f t="shared" si="0"/>
        <v>0</v>
      </c>
      <c r="F8" s="3"/>
    </row>
    <row r="9" spans="1:6" s="19" customFormat="1" ht="28.5" customHeight="1" x14ac:dyDescent="0.2">
      <c r="A9" s="100" t="s">
        <v>163</v>
      </c>
      <c r="B9" s="147">
        <f>'Table 1'!E22</f>
        <v>0</v>
      </c>
      <c r="C9" s="101">
        <v>1</v>
      </c>
      <c r="D9" s="101">
        <v>0</v>
      </c>
      <c r="E9" s="101">
        <f t="shared" si="0"/>
        <v>0</v>
      </c>
      <c r="F9" s="107"/>
    </row>
    <row r="10" spans="1:6" s="19" customFormat="1" ht="28.5" customHeight="1" x14ac:dyDescent="0.2">
      <c r="A10" s="100" t="s">
        <v>54</v>
      </c>
      <c r="B10" s="147">
        <f>'Table 1'!E23</f>
        <v>0</v>
      </c>
      <c r="C10" s="101">
        <v>1</v>
      </c>
      <c r="D10" s="101">
        <v>0</v>
      </c>
      <c r="E10" s="101">
        <f t="shared" si="0"/>
        <v>0</v>
      </c>
      <c r="F10" s="107"/>
    </row>
    <row r="11" spans="1:6" s="19" customFormat="1" ht="28.5" customHeight="1" x14ac:dyDescent="0.2">
      <c r="A11" s="100" t="s">
        <v>164</v>
      </c>
      <c r="B11" s="147">
        <f>'Table 1'!E24</f>
        <v>0</v>
      </c>
      <c r="C11" s="101">
        <v>1</v>
      </c>
      <c r="D11" s="101">
        <v>0</v>
      </c>
      <c r="E11" s="101">
        <f t="shared" si="0"/>
        <v>0</v>
      </c>
      <c r="F11" s="107"/>
    </row>
    <row r="12" spans="1:6" s="19" customFormat="1" ht="12.75" x14ac:dyDescent="0.2">
      <c r="A12" s="100" t="s">
        <v>165</v>
      </c>
      <c r="B12" s="147">
        <f>'Table 1'!E25</f>
        <v>0</v>
      </c>
      <c r="C12" s="101">
        <v>1</v>
      </c>
      <c r="D12" s="101">
        <v>0</v>
      </c>
      <c r="E12" s="101">
        <f t="shared" si="0"/>
        <v>0</v>
      </c>
      <c r="F12" s="107"/>
    </row>
    <row r="13" spans="1:6" s="19" customFormat="1" ht="12.75" x14ac:dyDescent="0.2">
      <c r="A13" s="100" t="s">
        <v>166</v>
      </c>
      <c r="B13" s="149">
        <f>'Table 1'!E27+'Table 1'!E28</f>
        <v>57</v>
      </c>
      <c r="C13" s="101">
        <v>2</v>
      </c>
      <c r="D13" s="101">
        <v>0</v>
      </c>
      <c r="E13" s="101">
        <f>B13*C13+D13</f>
        <v>114</v>
      </c>
      <c r="F13" s="3"/>
    </row>
    <row r="14" spans="1:6" s="19" customFormat="1" ht="12.75" x14ac:dyDescent="0.2">
      <c r="A14" s="102"/>
      <c r="B14" s="150"/>
      <c r="C14" s="102"/>
      <c r="D14" s="102" t="s">
        <v>55</v>
      </c>
      <c r="E14" s="102">
        <f>SUM(E4:E13)</f>
        <v>114</v>
      </c>
    </row>
    <row r="15" spans="1:6" s="19" customFormat="1" ht="12.75" x14ac:dyDescent="0.2"/>
    <row r="16" spans="1:6" s="19" customFormat="1" ht="12.75" x14ac:dyDescent="0.2"/>
    <row r="17" s="19" customFormat="1" ht="12.75" x14ac:dyDescent="0.2"/>
  </sheetData>
  <mergeCells count="1">
    <mergeCell ref="A1:E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sqref="A1:F1"/>
    </sheetView>
  </sheetViews>
  <sheetFormatPr defaultColWidth="17.7109375" defaultRowHeight="31.9" customHeight="1" x14ac:dyDescent="0.25"/>
  <sheetData>
    <row r="1" spans="1:6" s="19" customFormat="1" ht="31.9" customHeight="1" x14ac:dyDescent="0.2">
      <c r="A1" s="144" t="s">
        <v>2</v>
      </c>
      <c r="B1" s="144"/>
      <c r="C1" s="144"/>
      <c r="D1" s="144"/>
      <c r="E1" s="144"/>
      <c r="F1" s="144"/>
    </row>
    <row r="2" spans="1:6" s="19" customFormat="1" ht="31.9" customHeight="1" x14ac:dyDescent="0.2">
      <c r="A2" s="30"/>
      <c r="B2" s="145" t="s">
        <v>56</v>
      </c>
      <c r="C2" s="145"/>
      <c r="D2" s="30" t="s">
        <v>57</v>
      </c>
      <c r="E2" s="145"/>
      <c r="F2" s="145"/>
    </row>
    <row r="3" spans="1:6" s="19" customFormat="1" ht="31.9" customHeight="1" x14ac:dyDescent="0.2">
      <c r="A3" s="30"/>
      <c r="B3" s="31" t="s">
        <v>35</v>
      </c>
      <c r="C3" s="31" t="s">
        <v>36</v>
      </c>
      <c r="D3" s="31" t="s">
        <v>37</v>
      </c>
      <c r="E3" s="31" t="s">
        <v>38</v>
      </c>
      <c r="F3" s="31" t="s">
        <v>39</v>
      </c>
    </row>
    <row r="4" spans="1:6" s="19" customFormat="1" ht="70.900000000000006" customHeight="1" x14ac:dyDescent="0.2">
      <c r="A4" s="31" t="s">
        <v>58</v>
      </c>
      <c r="B4" s="30" t="s">
        <v>59</v>
      </c>
      <c r="C4" s="30" t="s">
        <v>60</v>
      </c>
      <c r="D4" s="30" t="s">
        <v>61</v>
      </c>
      <c r="E4" s="30" t="s">
        <v>62</v>
      </c>
      <c r="F4" s="30" t="s">
        <v>63</v>
      </c>
    </row>
    <row r="5" spans="1:6" s="19" customFormat="1" ht="31.9" customHeight="1" x14ac:dyDescent="0.2">
      <c r="A5" s="20">
        <v>1</v>
      </c>
      <c r="B5" s="21">
        <v>0</v>
      </c>
      <c r="C5" s="21">
        <v>57</v>
      </c>
      <c r="D5" s="21">
        <v>0</v>
      </c>
      <c r="E5" s="21">
        <v>0</v>
      </c>
      <c r="F5" s="21">
        <f>B5+C5+D5-E5</f>
        <v>57</v>
      </c>
    </row>
    <row r="6" spans="1:6" s="19" customFormat="1" ht="31.9" customHeight="1" x14ac:dyDescent="0.2">
      <c r="A6" s="20">
        <v>2</v>
      </c>
      <c r="B6" s="21">
        <v>0</v>
      </c>
      <c r="C6" s="21">
        <v>57</v>
      </c>
      <c r="D6" s="21">
        <v>0</v>
      </c>
      <c r="E6" s="21">
        <v>0</v>
      </c>
      <c r="F6" s="21">
        <f>B6+C6+D6-E6</f>
        <v>57</v>
      </c>
    </row>
    <row r="7" spans="1:6" s="19" customFormat="1" ht="31.9" customHeight="1" x14ac:dyDescent="0.2">
      <c r="A7" s="20">
        <v>3</v>
      </c>
      <c r="B7" s="21">
        <v>0</v>
      </c>
      <c r="C7" s="21">
        <v>57</v>
      </c>
      <c r="D7" s="21">
        <v>0</v>
      </c>
      <c r="E7" s="21">
        <v>0</v>
      </c>
      <c r="F7" s="21">
        <f>B7+C7+D7-E7</f>
        <v>57</v>
      </c>
    </row>
    <row r="8" spans="1:6" s="19" customFormat="1" ht="31.9" customHeight="1" x14ac:dyDescent="0.2">
      <c r="A8" s="20" t="s">
        <v>64</v>
      </c>
      <c r="B8" s="21">
        <f>AVERAGE(B5:B7)</f>
        <v>0</v>
      </c>
      <c r="C8" s="21">
        <f>AVERAGE(C5:C7)</f>
        <v>57</v>
      </c>
      <c r="D8" s="21">
        <v>0</v>
      </c>
      <c r="E8" s="21">
        <v>0</v>
      </c>
      <c r="F8" s="24">
        <f>AVERAGE(F5:F7)</f>
        <v>57</v>
      </c>
    </row>
    <row r="9" spans="1:6" s="19" customFormat="1" ht="20.45" customHeight="1" x14ac:dyDescent="0.2">
      <c r="A9" s="22" t="s">
        <v>171</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2024-10-23T21:03:06+00:00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AF92168-BDEA-4F4D-9959-48510F452405}"/>
</file>

<file path=customXml/itemProps2.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179AF06C-4014-4F21-9994-5772B5BC4B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2024-02-28T21:38:45Z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