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Tracy\ICRs - SPPD\FY2024\1679.12 Marine Tank Vessel Loading Operations NESHAP\Send to EPA\"/>
    </mc:Choice>
  </mc:AlternateContent>
  <xr:revisionPtr revIDLastSave="0" documentId="13_ncr:1_{3DBF02D0-2539-44B1-B4F3-F630611B9B1F}"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3" i="1" l="1"/>
  <c r="F17" i="2" l="1"/>
  <c r="E20" i="5"/>
  <c r="I6" i="1" l="1"/>
  <c r="E8" i="4"/>
  <c r="D8" i="4"/>
  <c r="F5" i="4" l="1"/>
  <c r="D5" i="4" l="1"/>
  <c r="C5" i="4"/>
  <c r="E12" i="1"/>
  <c r="E41" i="1"/>
  <c r="F41" i="1" s="1"/>
  <c r="E40" i="1"/>
  <c r="F40" i="1" s="1"/>
  <c r="G40" i="1" s="1"/>
  <c r="E31" i="1"/>
  <c r="E30" i="1"/>
  <c r="E38" i="1"/>
  <c r="F38" i="1" s="1"/>
  <c r="G38" i="1" s="1"/>
  <c r="E37" i="1"/>
  <c r="F37" i="1" s="1"/>
  <c r="E36" i="1"/>
  <c r="F36" i="1" s="1"/>
  <c r="E29" i="1"/>
  <c r="E28" i="1"/>
  <c r="E27" i="1"/>
  <c r="E26" i="1"/>
  <c r="E24" i="1"/>
  <c r="E22" i="1"/>
  <c r="E21" i="1"/>
  <c r="E20" i="1"/>
  <c r="E19" i="1"/>
  <c r="E18" i="1"/>
  <c r="E17" i="1"/>
  <c r="E11" i="1"/>
  <c r="E10" i="1"/>
  <c r="E14" i="2"/>
  <c r="E13" i="2"/>
  <c r="F13" i="2" s="1"/>
  <c r="E12" i="2"/>
  <c r="E11" i="2"/>
  <c r="E10" i="2"/>
  <c r="E9" i="2"/>
  <c r="F9" i="2" s="1"/>
  <c r="E8" i="2"/>
  <c r="E7" i="2"/>
  <c r="E16" i="2"/>
  <c r="E15" i="2"/>
  <c r="I6" i="2"/>
  <c r="I4" i="2"/>
  <c r="F14" i="2"/>
  <c r="G14" i="2" s="1"/>
  <c r="F11" i="2"/>
  <c r="H11" i="2" s="1"/>
  <c r="F10" i="2"/>
  <c r="H10" i="2" s="1"/>
  <c r="F8" i="2"/>
  <c r="H8" i="2" s="1"/>
  <c r="H4" i="2"/>
  <c r="F4" i="2"/>
  <c r="G4" i="2" s="1"/>
  <c r="E5" i="2"/>
  <c r="E4" i="2"/>
  <c r="D16" i="2"/>
  <c r="D15" i="2"/>
  <c r="F15" i="2" s="1"/>
  <c r="H15" i="2" s="1"/>
  <c r="D14" i="2"/>
  <c r="D13" i="2"/>
  <c r="D12" i="2"/>
  <c r="D11" i="2"/>
  <c r="D10" i="2"/>
  <c r="D9" i="2"/>
  <c r="D8" i="2"/>
  <c r="D7" i="2"/>
  <c r="D5" i="2"/>
  <c r="D4" i="2"/>
  <c r="B8" i="4"/>
  <c r="B18" i="5"/>
  <c r="E18" i="5" s="1"/>
  <c r="B17" i="5"/>
  <c r="E17" i="5" s="1"/>
  <c r="D19" i="5"/>
  <c r="E19" i="5" s="1"/>
  <c r="E8" i="1"/>
  <c r="K12" i="1"/>
  <c r="E14" i="5"/>
  <c r="E12" i="5"/>
  <c r="E9" i="5"/>
  <c r="E6" i="5"/>
  <c r="E4" i="5"/>
  <c r="E16" i="5"/>
  <c r="E15" i="5"/>
  <c r="E13" i="5"/>
  <c r="E11" i="5"/>
  <c r="E10" i="5"/>
  <c r="E8" i="5"/>
  <c r="E7" i="5"/>
  <c r="E5" i="5"/>
  <c r="F39" i="1"/>
  <c r="H39" i="1" s="1"/>
  <c r="F34" i="1"/>
  <c r="F35" i="1"/>
  <c r="F6" i="1"/>
  <c r="G6" i="1" s="1"/>
  <c r="F7" i="1"/>
  <c r="H7" i="1" s="1"/>
  <c r="G7" i="1"/>
  <c r="F9" i="1"/>
  <c r="G9" i="1" s="1"/>
  <c r="F13" i="1"/>
  <c r="G13" i="1" s="1"/>
  <c r="F14" i="1"/>
  <c r="G14" i="1" s="1"/>
  <c r="F15" i="1"/>
  <c r="H15" i="1" s="1"/>
  <c r="F16" i="1"/>
  <c r="H16" i="1" s="1"/>
  <c r="F18" i="1"/>
  <c r="H18" i="1" s="1"/>
  <c r="D31" i="1"/>
  <c r="D30" i="1"/>
  <c r="F30" i="1" s="1"/>
  <c r="D29" i="1"/>
  <c r="D28" i="1"/>
  <c r="D27" i="1"/>
  <c r="D26" i="1"/>
  <c r="D24" i="1"/>
  <c r="D22" i="1"/>
  <c r="D21" i="1"/>
  <c r="D20" i="1"/>
  <c r="F20" i="1" s="1"/>
  <c r="G20" i="1" s="1"/>
  <c r="D19" i="1"/>
  <c r="F19" i="1" s="1"/>
  <c r="D18" i="1"/>
  <c r="D17" i="1"/>
  <c r="D13" i="1"/>
  <c r="D12" i="1"/>
  <c r="D11" i="1"/>
  <c r="D10" i="1"/>
  <c r="D8" i="1"/>
  <c r="F7" i="4"/>
  <c r="F6" i="4"/>
  <c r="F8" i="4" l="1"/>
  <c r="B3" i="6" s="1"/>
  <c r="C8" i="4"/>
  <c r="G37" i="1"/>
  <c r="H37" i="1"/>
  <c r="F10" i="1"/>
  <c r="G10" i="1" s="1"/>
  <c r="F17" i="1"/>
  <c r="G17" i="1" s="1"/>
  <c r="F11" i="1"/>
  <c r="H11" i="1" s="1"/>
  <c r="G9" i="2"/>
  <c r="I9" i="2"/>
  <c r="H9" i="2"/>
  <c r="G13" i="2"/>
  <c r="H13" i="2"/>
  <c r="I8" i="2"/>
  <c r="I14" i="2"/>
  <c r="I11" i="2"/>
  <c r="G8" i="2"/>
  <c r="G15" i="2"/>
  <c r="H14" i="2"/>
  <c r="G10" i="2"/>
  <c r="I10" i="2" s="1"/>
  <c r="G11" i="2"/>
  <c r="G41" i="1"/>
  <c r="H41" i="1"/>
  <c r="F12" i="1"/>
  <c r="H12" i="1" s="1"/>
  <c r="F8" i="1"/>
  <c r="H40" i="1"/>
  <c r="I40" i="1" s="1"/>
  <c r="I37" i="1"/>
  <c r="H38" i="1"/>
  <c r="I38" i="1" s="1"/>
  <c r="G39" i="1"/>
  <c r="I39" i="1" s="1"/>
  <c r="H9" i="1"/>
  <c r="I7" i="1"/>
  <c r="G15" i="1"/>
  <c r="I15" i="1" s="1"/>
  <c r="I9" i="1"/>
  <c r="H30" i="1"/>
  <c r="G19" i="1"/>
  <c r="H8" i="1"/>
  <c r="G16" i="1"/>
  <c r="I16" i="1" s="1"/>
  <c r="G30" i="1"/>
  <c r="H13" i="1"/>
  <c r="I13" i="1" s="1"/>
  <c r="G8" i="1"/>
  <c r="H20" i="1"/>
  <c r="I20" i="1" s="1"/>
  <c r="G18" i="1"/>
  <c r="I18" i="1" s="1"/>
  <c r="H10" i="1"/>
  <c r="I10" i="1" s="1"/>
  <c r="H14" i="1"/>
  <c r="I14" i="1" s="1"/>
  <c r="H6" i="1"/>
  <c r="H19" i="1"/>
  <c r="F28" i="1"/>
  <c r="H28" i="1" s="1"/>
  <c r="I17" i="1" l="1"/>
  <c r="H17" i="1"/>
  <c r="G11" i="1"/>
  <c r="I11" i="1" s="1"/>
  <c r="I13" i="2"/>
  <c r="I41" i="1"/>
  <c r="G12" i="1"/>
  <c r="I12" i="1" s="1"/>
  <c r="I30" i="1"/>
  <c r="I8" i="1"/>
  <c r="I19" i="1"/>
  <c r="G28" i="1"/>
  <c r="I28" i="1" s="1"/>
  <c r="F29" i="1" l="1"/>
  <c r="F27" i="1"/>
  <c r="H27" i="1" s="1"/>
  <c r="F26" i="1"/>
  <c r="G27" i="1" l="1"/>
  <c r="H26" i="1"/>
  <c r="G26" i="1"/>
  <c r="H29" i="1"/>
  <c r="G29" i="1"/>
  <c r="I29" i="1" l="1"/>
  <c r="I15" i="2"/>
  <c r="I27" i="1"/>
  <c r="I26" i="1"/>
  <c r="F24" i="1" l="1"/>
  <c r="G24" i="1" s="1"/>
  <c r="F12" i="2"/>
  <c r="H24" i="1" l="1"/>
  <c r="I24" i="1" s="1"/>
  <c r="G12" i="2"/>
  <c r="I12" i="2" s="1"/>
  <c r="H12" i="2"/>
  <c r="F23" i="1"/>
  <c r="F22" i="1"/>
  <c r="H22" i="1" s="1"/>
  <c r="F21" i="1"/>
  <c r="F31" i="1" l="1"/>
  <c r="G31" i="1" s="1"/>
  <c r="F16" i="2"/>
  <c r="G16" i="2" s="1"/>
  <c r="F7" i="2"/>
  <c r="H23" i="1"/>
  <c r="H35" i="1"/>
  <c r="G21" i="1"/>
  <c r="H36" i="1"/>
  <c r="G36" i="1"/>
  <c r="I36" i="1" s="1"/>
  <c r="H34" i="1"/>
  <c r="G34" i="1"/>
  <c r="G35" i="1"/>
  <c r="G23" i="1"/>
  <c r="H21" i="1"/>
  <c r="G22" i="1"/>
  <c r="I22" i="1" s="1"/>
  <c r="F5" i="1"/>
  <c r="H7" i="2" l="1"/>
  <c r="I35" i="1"/>
  <c r="H31" i="1"/>
  <c r="I31" i="1" s="1"/>
  <c r="H16" i="2"/>
  <c r="I34" i="1"/>
  <c r="G7" i="2"/>
  <c r="I7" i="2" s="1"/>
  <c r="H5" i="1"/>
  <c r="I23" i="1"/>
  <c r="I21" i="1"/>
  <c r="G5" i="1"/>
  <c r="I5" i="1" l="1"/>
  <c r="I16" i="2"/>
  <c r="F43" i="1"/>
  <c r="I43" i="1"/>
  <c r="F5" i="2" l="1"/>
  <c r="G5" i="2" l="1"/>
  <c r="H5" i="2"/>
  <c r="F32" i="1" l="1"/>
  <c r="F44" i="1" s="1"/>
  <c r="I32" i="1"/>
  <c r="I44" i="1" s="1"/>
  <c r="I46" i="1" s="1"/>
  <c r="I5" i="2"/>
  <c r="I17" i="2" s="1"/>
  <c r="B5" i="6" l="1"/>
  <c r="B4" i="6"/>
  <c r="B2" i="6"/>
</calcChain>
</file>

<file path=xl/sharedStrings.xml><?xml version="1.0" encoding="utf-8"?>
<sst xmlns="http://schemas.openxmlformats.org/spreadsheetml/2006/main" count="181" uniqueCount="164">
  <si>
    <t>ICR Summary Information</t>
  </si>
  <si>
    <t>Number of Respondents</t>
  </si>
  <si>
    <t>Total Estimated Burden Hours</t>
  </si>
  <si>
    <t>Total Estimated Costs</t>
  </si>
  <si>
    <t>Annualized Capital O&amp;M</t>
  </si>
  <si>
    <t>Total Annual Responses</t>
  </si>
  <si>
    <t>Form Number</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</si>
  <si>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</si>
  <si>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</si>
  <si>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</si>
  <si>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</si>
  <si>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</si>
  <si>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</si>
  <si>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</si>
  <si>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</si>
  <si>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</si>
  <si>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1.  Reporting requirements</t>
  </si>
  <si>
    <t>Labor Rates</t>
  </si>
  <si>
    <t>Management</t>
  </si>
  <si>
    <t>Technical</t>
  </si>
  <si>
    <t>Clerical</t>
  </si>
  <si>
    <t>Subtotal for Reporting Requirements</t>
  </si>
  <si>
    <t xml:space="preserve">Subtotal for Recordkeeping Requirements  </t>
  </si>
  <si>
    <t>hr/response</t>
  </si>
  <si>
    <r>
      <t xml:space="preserve">Total Labor Burden and Costs (rounded) </t>
    </r>
    <r>
      <rPr>
        <b/>
        <vertAlign val="superscript"/>
        <sz val="10"/>
        <rFont val="Times New Roman"/>
        <family val="1"/>
      </rPr>
      <t>i</t>
    </r>
  </si>
  <si>
    <r>
      <t>Total Capital and O&amp;M Cost (rounded)</t>
    </r>
    <r>
      <rPr>
        <b/>
        <vertAlign val="superscript"/>
        <sz val="10"/>
        <rFont val="Times New Roman"/>
        <family val="1"/>
      </rPr>
      <t xml:space="preserve"> i</t>
    </r>
  </si>
  <si>
    <r>
      <t xml:space="preserve">GRAND TOTAL (rounded) </t>
    </r>
    <r>
      <rPr>
        <b/>
        <vertAlign val="superscript"/>
        <sz val="10"/>
        <rFont val="Times New Roman"/>
        <family val="1"/>
      </rPr>
      <t>i</t>
    </r>
  </si>
  <si>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</si>
  <si>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</si>
  <si>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</si>
  <si>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</si>
  <si>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</si>
  <si>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</si>
  <si>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</si>
  <si>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</si>
  <si>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</si>
  <si>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</si>
  <si>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 xml:space="preserve">TOTAL (rounded) </t>
    </r>
    <r>
      <rPr>
        <b/>
        <vertAlign val="superscript"/>
        <sz val="10"/>
        <rFont val="Times New Roman"/>
        <family val="1"/>
      </rPr>
      <t>h</t>
    </r>
  </si>
  <si>
    <t>(A)</t>
  </si>
  <si>
    <t>(B)</t>
  </si>
  <si>
    <t>(C)</t>
  </si>
  <si>
    <t>(D)</t>
  </si>
  <si>
    <t>(E)</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</si>
  <si>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</si>
  <si>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</si>
  <si>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</si>
  <si>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</si>
  <si>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</si>
  <si>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compliance status</t>
  </si>
  <si>
    <t>Total</t>
  </si>
  <si>
    <t>Respondents That Submit Reports</t>
  </si>
  <si>
    <t>Respondents That Do Not Submit Any Reports</t>
  </si>
  <si>
    <t>Year</t>
  </si>
  <si>
    <t>Number of Existing Respondents That Are Also New Respondents</t>
  </si>
  <si>
    <t>Number of Respondents (E=A+B+C-D)</t>
  </si>
  <si>
    <t>Average</t>
  </si>
  <si>
    <t>Not Applicable</t>
  </si>
  <si>
    <t>1.  Applications</t>
  </si>
  <si>
    <t>2.  Survey and studies</t>
  </si>
  <si>
    <t>3.  Reporting requirements</t>
  </si>
  <si>
    <r>
      <t xml:space="preserve">A. Familiarization with Regulatory Requirements </t>
    </r>
    <r>
      <rPr>
        <vertAlign val="superscript"/>
        <sz val="10"/>
        <rFont val="Times New Roman"/>
        <family val="1"/>
      </rPr>
      <t>a</t>
    </r>
  </si>
  <si>
    <t>B.  Required activities</t>
  </si>
  <si>
    <r>
      <t xml:space="preserve">Performance test </t>
    </r>
    <r>
      <rPr>
        <vertAlign val="superscript"/>
        <sz val="10"/>
        <rFont val="Times New Roman"/>
        <family val="1"/>
      </rPr>
      <t>c, d</t>
    </r>
  </si>
  <si>
    <r>
      <t xml:space="preserve">Repeat performance test </t>
    </r>
    <r>
      <rPr>
        <vertAlign val="superscript"/>
        <sz val="10"/>
        <rFont val="Times New Roman"/>
        <family val="1"/>
      </rPr>
      <t>d, e</t>
    </r>
  </si>
  <si>
    <r>
      <t xml:space="preserve">Annual leak check </t>
    </r>
    <r>
      <rPr>
        <vertAlign val="superscript"/>
        <sz val="10"/>
        <rFont val="Times New Roman"/>
        <family val="1"/>
      </rPr>
      <t>f</t>
    </r>
  </si>
  <si>
    <r>
      <t xml:space="preserve">Annual vapor tightness check </t>
    </r>
    <r>
      <rPr>
        <vertAlign val="superscript"/>
        <sz val="10"/>
        <rFont val="Times New Roman"/>
        <family val="1"/>
      </rPr>
      <t>g, h, i</t>
    </r>
  </si>
  <si>
    <t>C.  Create information</t>
  </si>
  <si>
    <t>D.  Gather existing information</t>
  </si>
  <si>
    <t>E.  Write report</t>
  </si>
  <si>
    <r>
      <t>Notification of construction/reconstruction</t>
    </r>
    <r>
      <rPr>
        <vertAlign val="superscript"/>
        <sz val="10"/>
        <rFont val="Times New Roman"/>
        <family val="1"/>
      </rPr>
      <t>c</t>
    </r>
  </si>
  <si>
    <r>
      <t>Notification of anticipated startup</t>
    </r>
    <r>
      <rPr>
        <vertAlign val="superscript"/>
        <sz val="10"/>
        <rFont val="Times New Roman"/>
        <family val="1"/>
      </rPr>
      <t>c</t>
    </r>
  </si>
  <si>
    <r>
      <t>Notification of actual startup</t>
    </r>
    <r>
      <rPr>
        <vertAlign val="superscript"/>
        <sz val="10"/>
        <rFont val="Times New Roman"/>
        <family val="1"/>
      </rPr>
      <t>c</t>
    </r>
  </si>
  <si>
    <r>
      <t>Initial notification of applicability</t>
    </r>
    <r>
      <rPr>
        <vertAlign val="superscript"/>
        <sz val="10"/>
        <rFont val="Times New Roman"/>
        <family val="1"/>
      </rPr>
      <t>c</t>
    </r>
  </si>
  <si>
    <r>
      <t xml:space="preserve">Waiver application </t>
    </r>
    <r>
      <rPr>
        <vertAlign val="superscript"/>
        <sz val="10"/>
        <rFont val="Times New Roman"/>
        <family val="1"/>
      </rPr>
      <t>c,j</t>
    </r>
  </si>
  <si>
    <r>
      <t xml:space="preserve">Alternative test method/monitoring application </t>
    </r>
    <r>
      <rPr>
        <vertAlign val="superscript"/>
        <sz val="10"/>
        <rFont val="Times New Roman"/>
        <family val="1"/>
      </rPr>
      <t>c,k</t>
    </r>
  </si>
  <si>
    <r>
      <t>Site-specific test plan</t>
    </r>
    <r>
      <rPr>
        <vertAlign val="superscript"/>
        <sz val="10"/>
        <rFont val="Times New Roman"/>
        <family val="1"/>
      </rPr>
      <t>c</t>
    </r>
  </si>
  <si>
    <r>
      <t>Notification of initial compliance test date</t>
    </r>
    <r>
      <rPr>
        <vertAlign val="superscript"/>
        <sz val="10"/>
        <rFont val="Times New Roman"/>
        <family val="1"/>
      </rPr>
      <t>c</t>
    </r>
  </si>
  <si>
    <r>
      <t>Notification of compliance status</t>
    </r>
    <r>
      <rPr>
        <vertAlign val="superscript"/>
        <sz val="10"/>
        <rFont val="Times New Roman"/>
        <family val="1"/>
      </rPr>
      <t>c</t>
    </r>
  </si>
  <si>
    <r>
      <t>Notification of changes in information provided to Administrator</t>
    </r>
    <r>
      <rPr>
        <vertAlign val="superscript"/>
        <sz val="10"/>
        <rFont val="Times New Roman"/>
        <family val="1"/>
      </rPr>
      <t>c</t>
    </r>
  </si>
  <si>
    <r>
      <t>Request for extension of compliance</t>
    </r>
    <r>
      <rPr>
        <vertAlign val="superscript"/>
        <sz val="10"/>
        <rFont val="Times New Roman"/>
        <family val="1"/>
      </rPr>
      <t>c</t>
    </r>
  </si>
  <si>
    <r>
      <t>Extension of compliance progress reports</t>
    </r>
    <r>
      <rPr>
        <vertAlign val="superscript"/>
        <sz val="10"/>
        <rFont val="Times New Roman"/>
        <family val="1"/>
      </rPr>
      <t>c</t>
    </r>
  </si>
  <si>
    <r>
      <t>Report of performance test/evaluation results</t>
    </r>
    <r>
      <rPr>
        <vertAlign val="superscript"/>
        <sz val="10"/>
        <rFont val="Times New Roman"/>
        <family val="1"/>
      </rPr>
      <t>c</t>
    </r>
  </si>
  <si>
    <r>
      <t xml:space="preserve">Annual excess emissions and monitoring exceedances and/or summary report(s) </t>
    </r>
    <r>
      <rPr>
        <vertAlign val="superscript"/>
        <sz val="10"/>
        <rFont val="Times New Roman"/>
        <family val="1"/>
      </rPr>
      <t>l</t>
    </r>
  </si>
  <si>
    <r>
      <t xml:space="preserve">Report of HAP control efficiency </t>
    </r>
    <r>
      <rPr>
        <vertAlign val="superscript"/>
        <sz val="10"/>
        <rFont val="Times New Roman"/>
        <family val="1"/>
      </rPr>
      <t>m</t>
    </r>
  </si>
  <si>
    <t>N/A</t>
  </si>
  <si>
    <t>See 3B</t>
  </si>
  <si>
    <t>See 3E</t>
  </si>
  <si>
    <t>Managerial</t>
  </si>
  <si>
    <r>
      <t>a</t>
    </r>
    <r>
      <rPr>
        <sz val="10"/>
        <rFont val="Times New Roman"/>
        <family val="1"/>
      </rPr>
      <t xml:space="preserve">  We assume that an average of 804 respondents will be subject to the rule. Of the 804 existing sources, 38 are currently subject to the emissions standard. The remaining 766 sources are not subject to the emissions standards but are subject to some recordkeeping requirements. We assume that each respondent will have to familiarize with the regulatory requirements each year. </t>
    </r>
  </si>
  <si>
    <r>
      <rPr>
        <vertAlign val="superscript"/>
        <sz val="10"/>
        <rFont val="Times New Roman"/>
        <family val="1"/>
      </rPr>
      <t>c</t>
    </r>
    <r>
      <rPr>
        <sz val="10"/>
        <rFont val="Times New Roman"/>
        <family val="1"/>
      </rPr>
      <t xml:space="preserve"> We have assumed this is a one-time-only cost.</t>
    </r>
  </si>
  <si>
    <r>
      <rPr>
        <vertAlign val="superscript"/>
        <sz val="10"/>
        <rFont val="Times New Roman"/>
        <family val="1"/>
      </rPr>
      <t>d</t>
    </r>
    <r>
      <rPr>
        <sz val="10"/>
        <rFont val="Times New Roman"/>
        <family val="1"/>
      </rPr>
      <t xml:space="preserve"> We have assumed it will take each respondent subject to emission standards 280 hours to complete the performance test.</t>
    </r>
  </si>
  <si>
    <r>
      <rPr>
        <vertAlign val="superscript"/>
        <sz val="10"/>
        <rFont val="Times New Roman"/>
        <family val="1"/>
      </rPr>
      <t>e</t>
    </r>
    <r>
      <rPr>
        <sz val="10"/>
        <rFont val="Times New Roman"/>
        <family val="1"/>
      </rPr>
      <t xml:space="preserve"> We have assumed 15 percent of respondents subject to initial performance test will repeat performance test due to failure.</t>
    </r>
  </si>
  <si>
    <r>
      <rPr>
        <vertAlign val="superscript"/>
        <sz val="10"/>
        <rFont val="Times New Roman"/>
        <family val="1"/>
      </rPr>
      <t>f</t>
    </r>
    <r>
      <rPr>
        <sz val="10"/>
        <rFont val="Times New Roman"/>
        <family val="1"/>
      </rPr>
      <t xml:space="preserve"> We have assumed it will take each respondent subject to emission standards 16 hours once per year to complete annual leak checks.</t>
    </r>
  </si>
  <si>
    <r>
      <rPr>
        <vertAlign val="superscript"/>
        <sz val="10"/>
        <rFont val="Times New Roman"/>
        <family val="1"/>
      </rPr>
      <t>g</t>
    </r>
    <r>
      <rPr>
        <sz val="10"/>
        <rFont val="Times New Roman"/>
        <family val="1"/>
      </rPr>
      <t xml:space="preserve"> We have assumed that this burden applies to marine vessels owners, and not to the affected sources. There is an estimated 450 owners for the 804 sources.</t>
    </r>
  </si>
  <si>
    <r>
      <rPr>
        <vertAlign val="superscript"/>
        <sz val="10"/>
        <rFont val="Times New Roman"/>
        <family val="1"/>
      </rPr>
      <t>h</t>
    </r>
    <r>
      <rPr>
        <sz val="10"/>
        <rFont val="Times New Roman"/>
        <family val="1"/>
      </rPr>
      <t xml:space="preserve"> We have assumed it will take each respondent eight hours once per year to complete annual vapor tightness check.</t>
    </r>
  </si>
  <si>
    <r>
      <rPr>
        <vertAlign val="superscript"/>
        <sz val="10"/>
        <rFont val="Times New Roman"/>
        <family val="1"/>
      </rPr>
      <t>i</t>
    </r>
    <r>
      <rPr>
        <sz val="10"/>
        <rFont val="Times New Roman"/>
        <family val="1"/>
      </rPr>
      <t xml:space="preserve"> This number is based on factors calculated for the original ICR in 1995. This ICR uses fleet factor and affected facility throughout and then divides it in half.  We have assumed that half of the facilities load at negative pressure. </t>
    </r>
  </si>
  <si>
    <r>
      <rPr>
        <vertAlign val="superscript"/>
        <sz val="10"/>
        <rFont val="Times New Roman"/>
        <family val="1"/>
      </rPr>
      <t>j</t>
    </r>
    <r>
      <rPr>
        <sz val="10"/>
        <rFont val="Times New Roman"/>
        <family val="1"/>
      </rPr>
      <t xml:space="preserve"> We have assumed five percent of respondents subject to emission standards will request a waiver.</t>
    </r>
  </si>
  <si>
    <r>
      <rPr>
        <vertAlign val="superscript"/>
        <sz val="10"/>
        <rFont val="Times New Roman"/>
        <family val="1"/>
      </rPr>
      <t>k</t>
    </r>
    <r>
      <rPr>
        <sz val="10"/>
        <rFont val="Times New Roman"/>
        <family val="1"/>
      </rPr>
      <t xml:space="preserve"> We have assumed one percent of respondents subject to emission standards will request either alternative test or monitoring methods.</t>
    </r>
  </si>
  <si>
    <r>
      <rPr>
        <vertAlign val="superscript"/>
        <sz val="10"/>
        <rFont val="Times New Roman"/>
        <family val="1"/>
      </rPr>
      <t xml:space="preserve">l </t>
    </r>
    <r>
      <rPr>
        <sz val="10"/>
        <rFont val="Times New Roman"/>
        <family val="1"/>
      </rPr>
      <t xml:space="preserve"> We have assumed it will take each respondent subject to emission standards 32 hours once per year to complete the ongoing compliance status report. Semiannual reports are required when there are excess emissions.  We have assumed there will be no excess emissions; therefore, each respondent will submit one excess emissions and monitoring exceedances and/or summary report(s) once per year.</t>
    </r>
  </si>
  <si>
    <r>
      <rPr>
        <vertAlign val="superscript"/>
        <sz val="10"/>
        <rFont val="Times New Roman"/>
        <family val="1"/>
      </rPr>
      <t>m</t>
    </r>
    <r>
      <rPr>
        <sz val="10"/>
        <rFont val="Times New Roman"/>
        <family val="1"/>
      </rPr>
      <t xml:space="preserve"> We have assumed it will take each respondent subject to emission standards 8 hours once per year to complete the HAP control efficiency report.</t>
    </r>
  </si>
  <si>
    <r>
      <rPr>
        <vertAlign val="superscript"/>
        <sz val="10"/>
        <rFont val="Times New Roman"/>
        <family val="1"/>
      </rPr>
      <t>n</t>
    </r>
    <r>
      <rPr>
        <sz val="10"/>
        <rFont val="Times New Roman"/>
        <family val="1"/>
      </rPr>
      <t xml:space="preserve"> We have assumed it will take each respondent subject to emission standards 1 hour to enter information 52 times per year.</t>
    </r>
  </si>
  <si>
    <r>
      <rPr>
        <vertAlign val="superscript"/>
        <sz val="10"/>
        <rFont val="Times New Roman"/>
        <family val="1"/>
      </rPr>
      <t>o</t>
    </r>
    <r>
      <rPr>
        <sz val="10"/>
        <rFont val="Times New Roman"/>
        <family val="1"/>
      </rPr>
      <t xml:space="preserve"> This requirement only applies to facilities not subject to emission standards.</t>
    </r>
  </si>
  <si>
    <r>
      <rPr>
        <vertAlign val="superscript"/>
        <sz val="10"/>
        <rFont val="Times New Roman"/>
        <family val="1"/>
      </rPr>
      <t>p</t>
    </r>
    <r>
      <rPr>
        <sz val="10"/>
        <rFont val="Times New Roman"/>
        <family val="1"/>
      </rPr>
      <t xml:space="preserve"> Totals have been rounded to 3 significant figures. Figures may not add exactly due to rounding.</t>
    </r>
  </si>
  <si>
    <t>4.  Recordkeeping requirements</t>
  </si>
  <si>
    <t>See 3A</t>
  </si>
  <si>
    <t>B.  Plan activities</t>
  </si>
  <si>
    <r>
      <t>C.  Implement activities</t>
    </r>
    <r>
      <rPr>
        <vertAlign val="superscript"/>
        <sz val="10"/>
        <rFont val="Times New Roman"/>
        <family val="1"/>
      </rPr>
      <t>c</t>
    </r>
  </si>
  <si>
    <r>
      <t>D.  Develop record system</t>
    </r>
    <r>
      <rPr>
        <vertAlign val="superscript"/>
        <sz val="10"/>
        <rFont val="Times New Roman"/>
        <family val="1"/>
      </rPr>
      <t>c</t>
    </r>
  </si>
  <si>
    <r>
      <t>E.  Time to enter information</t>
    </r>
    <r>
      <rPr>
        <vertAlign val="superscript"/>
        <sz val="10"/>
        <rFont val="Times New Roman"/>
        <family val="1"/>
      </rPr>
      <t xml:space="preserve"> n</t>
    </r>
  </si>
  <si>
    <t>F.  Time to train personnel</t>
  </si>
  <si>
    <t>G.  Time to transmit or disclose information</t>
  </si>
  <si>
    <r>
      <t xml:space="preserve">H.  Retain records of emissions estimates and actual throughput (facilities with HAP emissions less than 10 and 20 tons) </t>
    </r>
    <r>
      <rPr>
        <vertAlign val="superscript"/>
        <sz val="10"/>
        <rFont val="Times New Roman"/>
        <family val="1"/>
      </rPr>
      <t>o</t>
    </r>
  </si>
  <si>
    <t>I.  Time for audits</t>
  </si>
  <si>
    <t>Notification of construction/reconstruction</t>
  </si>
  <si>
    <t>Notification of anticipated startup</t>
  </si>
  <si>
    <t>Notification of actual startup</t>
  </si>
  <si>
    <t>Initial notification of applicability</t>
  </si>
  <si>
    <t>Waiver application</t>
  </si>
  <si>
    <t>Alternative test method/monitoring application</t>
  </si>
  <si>
    <t>Site-specific test plan</t>
  </si>
  <si>
    <t>Notification of initial compliance test date</t>
  </si>
  <si>
    <t>Notification of changes in information provided to Administrator</t>
  </si>
  <si>
    <t>Request for extension of compliance</t>
  </si>
  <si>
    <t>Extension of compliance progress reports</t>
  </si>
  <si>
    <t>Report of performance test/evaluation results</t>
  </si>
  <si>
    <t>Annual excess emissions and monitoring exceedances and/or summary report(s)</t>
  </si>
  <si>
    <t>Report of HAP control efficiency</t>
  </si>
  <si>
    <t>Retain records of emissions estimates and actual throughput</t>
  </si>
  <si>
    <t>New Respondents</t>
  </si>
  <si>
    <t>Existing Respondents</t>
  </si>
  <si>
    <t>Recordkeeping Only</t>
  </si>
  <si>
    <t>Total Respondents</t>
  </si>
  <si>
    <r>
      <t xml:space="preserve">Number of New Respondents </t>
    </r>
    <r>
      <rPr>
        <b/>
        <vertAlign val="superscript"/>
        <sz val="10"/>
        <color rgb="FF000000"/>
        <rFont val="Times New Roman"/>
        <family val="1"/>
      </rPr>
      <t>1</t>
    </r>
  </si>
  <si>
    <r>
      <t>Number of Existing Respondents</t>
    </r>
    <r>
      <rPr>
        <b/>
        <vertAlign val="superscript"/>
        <sz val="10"/>
        <color rgb="FF000000"/>
        <rFont val="Times New Roman"/>
        <family val="1"/>
      </rPr>
      <t xml:space="preserve"> 2</t>
    </r>
  </si>
  <si>
    <r>
      <t xml:space="preserve">Number of Existing Respondents that keep records but do not submit reports </t>
    </r>
    <r>
      <rPr>
        <b/>
        <vertAlign val="superscript"/>
        <sz val="10"/>
        <color rgb="FF000000"/>
        <rFont val="Times New Roman"/>
        <family val="1"/>
      </rPr>
      <t>2</t>
    </r>
  </si>
  <si>
    <r>
      <t xml:space="preserve">2 </t>
    </r>
    <r>
      <rPr>
        <sz val="10"/>
        <color rgb="FF000000"/>
        <rFont val="Times New Roman"/>
        <family val="1"/>
      </rPr>
      <t xml:space="preserve">Of the 804 existing sources, 38 are currently subject to the emissions standard. The remaining 766 sources are not subject to the emissions standards but are subject to some recordkeeping requirements. </t>
    </r>
  </si>
  <si>
    <r>
      <rPr>
        <vertAlign val="superscript"/>
        <sz val="10"/>
        <rFont val="Times New Roman"/>
        <family val="1"/>
      </rPr>
      <t>b</t>
    </r>
    <r>
      <rPr>
        <sz val="10"/>
        <rFont val="Times New Roman"/>
        <family val="1"/>
      </rPr>
      <t xml:space="preserve">  This cost is based on the average hourly labor rate as follows: Managerial $73.46 (GS-13, Step 5, $44.91 + 60%); Technical $54.51 (GS-12, Step 1, $34.07 + 60%); and Clerical $29.50 (GS-6, Step 3, $18.44 + 60%).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</si>
  <si>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0"/>
        <rFont val="Times New Roman"/>
        <family val="1"/>
      </rPr>
      <t xml:space="preserve">a </t>
    </r>
    <r>
      <rPr>
        <sz val="10"/>
        <rFont val="Times New Roman"/>
        <family val="1"/>
      </rPr>
      <t>We have assumed the average number of existing sources subject to the rule over the three-year period of this ICR will be 804.  Of the 804 existing sources, 38 are currently subject to the emissions standard. The remaining 766 sources are not subject to the emissions standards but are subject to some recordkeeping requirements.</t>
    </r>
  </si>
  <si>
    <r>
      <rPr>
        <vertAlign val="superscript"/>
        <sz val="10"/>
        <rFont val="Times New Roman"/>
        <family val="1"/>
      </rPr>
      <t>c</t>
    </r>
    <r>
      <rPr>
        <sz val="10"/>
        <color theme="1"/>
        <rFont val="Times New Roman"/>
        <family val="1"/>
      </rPr>
      <t xml:space="preserve"> We have assumed this is a one-time-only cost.</t>
    </r>
  </si>
  <si>
    <r>
      <rPr>
        <vertAlign val="superscript"/>
        <sz val="10"/>
        <rFont val="Times New Roman"/>
        <family val="1"/>
      </rPr>
      <t>d</t>
    </r>
    <r>
      <rPr>
        <sz val="10"/>
        <color theme="1"/>
        <rFont val="Times New Roman"/>
        <family val="1"/>
      </rPr>
      <t xml:space="preserve"> We have assumed 5 percent of respondents subject to emission standards will request a waiver.</t>
    </r>
  </si>
  <si>
    <r>
      <rPr>
        <vertAlign val="superscript"/>
        <sz val="10"/>
        <rFont val="Times New Roman"/>
        <family val="1"/>
      </rPr>
      <t>f</t>
    </r>
    <r>
      <rPr>
        <sz val="10"/>
        <rFont val="Times New Roman"/>
        <family val="1"/>
      </rPr>
      <t xml:space="preserve"> We have assumed each respondent will take 2 hours once per year to review the compliance status report.</t>
    </r>
  </si>
  <si>
    <r>
      <rPr>
        <vertAlign val="superscript"/>
        <sz val="10"/>
        <rFont val="Times New Roman"/>
        <family val="1"/>
      </rPr>
      <t>g</t>
    </r>
    <r>
      <rPr>
        <sz val="10"/>
        <color theme="1"/>
        <rFont val="Times New Roman"/>
        <family val="1"/>
      </rPr>
      <t xml:space="preserve"> Semiannual reports are required when there are excess emissions.  We have assumed there will be no excess emissions; therefore, each respondent subject to emission standards will submit one excess emissions and monitoring exceedances and/or summary report(s) once per year.</t>
    </r>
  </si>
  <si>
    <r>
      <rPr>
        <vertAlign val="superscript"/>
        <sz val="10"/>
        <rFont val="Times New Roman"/>
        <family val="1"/>
      </rPr>
      <t>h</t>
    </r>
    <r>
      <rPr>
        <sz val="10"/>
        <color theme="1"/>
        <rFont val="Times New Roman"/>
        <family val="1"/>
      </rPr>
      <t xml:space="preserve"> We have assumed each of the 38 existing sources currently subject to the emissions standard will take eight hours once per year to complete the HAP control efficiency report.</t>
    </r>
  </si>
  <si>
    <r>
      <rPr>
        <vertAlign val="superscript"/>
        <sz val="10"/>
        <rFont val="Times New Roman"/>
        <family val="1"/>
      </rPr>
      <t>i</t>
    </r>
    <r>
      <rPr>
        <sz val="10"/>
        <rFont val="Times New Roman"/>
        <family val="1"/>
      </rPr>
      <t xml:space="preserve"> Totals have been rounded to 3 significant figures. Figures may not add exactly due to rounding.</t>
    </r>
  </si>
  <si>
    <r>
      <rPr>
        <vertAlign val="superscript"/>
        <sz val="10"/>
        <color theme="1"/>
        <rFont val="Times New Roman"/>
        <family val="1"/>
      </rPr>
      <t>e</t>
    </r>
    <r>
      <rPr>
        <sz val="10"/>
        <color theme="1"/>
        <rFont val="Times New Roman"/>
        <family val="1"/>
      </rPr>
      <t xml:space="preserve"> We have assumed 1 percent of respondents subject to emission standards will request alternative test or monitoring methods.</t>
    </r>
  </si>
  <si>
    <t>Initial performance test</t>
  </si>
  <si>
    <t>Repeat performance test</t>
  </si>
  <si>
    <t>Report Review</t>
  </si>
  <si>
    <r>
      <t xml:space="preserve">Notification of construction/reconstruction </t>
    </r>
    <r>
      <rPr>
        <vertAlign val="superscript"/>
        <sz val="10"/>
        <rFont val="Times New Roman"/>
        <family val="1"/>
      </rPr>
      <t>c</t>
    </r>
  </si>
  <si>
    <r>
      <t xml:space="preserve">Notification of anticipated startup </t>
    </r>
    <r>
      <rPr>
        <vertAlign val="superscript"/>
        <sz val="10"/>
        <rFont val="Times New Roman"/>
        <family val="1"/>
      </rPr>
      <t>c</t>
    </r>
  </si>
  <si>
    <r>
      <t xml:space="preserve">Notification of actual startup </t>
    </r>
    <r>
      <rPr>
        <vertAlign val="superscript"/>
        <sz val="10"/>
        <rFont val="Times New Roman"/>
        <family val="1"/>
      </rPr>
      <t>c</t>
    </r>
  </si>
  <si>
    <r>
      <t xml:space="preserve">Waiver application </t>
    </r>
    <r>
      <rPr>
        <vertAlign val="superscript"/>
        <sz val="10"/>
        <rFont val="Times New Roman"/>
        <family val="1"/>
      </rPr>
      <t>c, d</t>
    </r>
  </si>
  <si>
    <r>
      <t xml:space="preserve">Review alternative test method/monitoring application </t>
    </r>
    <r>
      <rPr>
        <vertAlign val="superscript"/>
        <sz val="10"/>
        <rFont val="Times New Roman"/>
        <family val="1"/>
      </rPr>
      <t>c, e</t>
    </r>
  </si>
  <si>
    <r>
      <t xml:space="preserve">Notification of initial compliance test date </t>
    </r>
    <r>
      <rPr>
        <vertAlign val="superscript"/>
        <sz val="10"/>
        <rFont val="Times New Roman"/>
        <family val="1"/>
      </rPr>
      <t>c</t>
    </r>
  </si>
  <si>
    <r>
      <t xml:space="preserve">Notification of compliance status </t>
    </r>
    <r>
      <rPr>
        <vertAlign val="superscript"/>
        <sz val="10"/>
        <rFont val="Times New Roman"/>
        <family val="1"/>
      </rPr>
      <t>c,f</t>
    </r>
  </si>
  <si>
    <r>
      <t xml:space="preserve">Review of annual excess emissions and monitoring exceedances and/or summary report(s) </t>
    </r>
    <r>
      <rPr>
        <vertAlign val="superscript"/>
        <sz val="10"/>
        <rFont val="Times New Roman"/>
        <family val="1"/>
      </rPr>
      <t>g</t>
    </r>
  </si>
  <si>
    <r>
      <t xml:space="preserve">Report of HAP control efficiency </t>
    </r>
    <r>
      <rPr>
        <vertAlign val="superscript"/>
        <sz val="10"/>
        <rFont val="Times New Roman"/>
        <family val="1"/>
      </rPr>
      <t>h</t>
    </r>
  </si>
  <si>
    <r>
      <t xml:space="preserve">Initial notification of applicability report </t>
    </r>
    <r>
      <rPr>
        <vertAlign val="superscript"/>
        <sz val="10"/>
        <rFont val="Times New Roman"/>
        <family val="1"/>
      </rPr>
      <t>c</t>
    </r>
  </si>
  <si>
    <t xml:space="preserve">Table 2: Average Annual EPA Burden and Cost – NESHAP for Marine Tank Vessel Loading Operations (40 CFR Part 63, Subpart Y) (Renewal) </t>
  </si>
  <si>
    <t xml:space="preserve">Table 1: Annual Respondent Burden and Cost – NESHAP for Marine Tank Vessel Loading Operations (40 CFR Part 63, Subpart Y) (Renewal) </t>
  </si>
  <si>
    <r>
      <t>1</t>
    </r>
    <r>
      <rPr>
        <sz val="10"/>
        <color rgb="FF000000"/>
        <rFont val="Times New Roman"/>
        <family val="1"/>
      </rPr>
      <t xml:space="preserve"> New respondents include sources with constructed and reconstructed affected facilities.</t>
    </r>
  </si>
  <si>
    <t>Hours per Response</t>
  </si>
  <si>
    <r>
      <t>b</t>
    </r>
    <r>
      <rPr>
        <sz val="10"/>
        <rFont val="Times New Roman"/>
        <family val="1"/>
      </rPr>
      <t xml:space="preserve">  This ICR uses the following labor rates for privately-owned sources: $163.17 for managerial, $130.28 for technical,  and $65.71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the benefit packages available to those employed by private industry.</t>
    </r>
  </si>
  <si>
    <t>The only type of industry costs associated with the information collection activity in the regulations are labor costs. There are no capital/startup and/or operation and maintenance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</si>
</sst>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27"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2"/>
      <color theme="1"/>
      <name val="Times New Roman"/>
      <family val="1"/>
    </font>
    <font>
      <sz val="12"/>
      <color rgb="FF00000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164" fontId="10" fillId="0" borderId="0"/>
  </cellStyleXfs>
  <cellXfs count="127">
    <xf numFmtId="0" fontId="0" fillId="0" borderId="0" xfId="0"/>
    <xf numFmtId="0" fontId="2" fillId="0" borderId="0" xfId="0" applyFont="1"/>
    <xf numFmtId="0" fontId="2" fillId="0" borderId="1" xfId="0" applyFont="1" applyBorder="1" applyAlignment="1">
      <alignment horizontal="center" wrapText="1"/>
    </xf>
    <xf numFmtId="0" fontId="8" fillId="0" borderId="0" xfId="0" applyFont="1"/>
    <xf numFmtId="164" fontId="12" fillId="0" borderId="0" xfId="1" applyFont="1" applyAlignment="1">
      <alignment horizontal="center" vertical="center" wrapText="1"/>
    </xf>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9" fillId="0" borderId="0" xfId="0" applyFont="1"/>
    <xf numFmtId="0" fontId="2" fillId="0" borderId="0" xfId="0" applyFont="1" applyAlignment="1">
      <alignment horizontal="right"/>
    </xf>
    <xf numFmtId="0" fontId="8" fillId="0" borderId="0" xfId="0" applyFont="1" applyAlignment="1">
      <alignment wrapText="1"/>
    </xf>
    <xf numFmtId="0" fontId="9" fillId="0" borderId="1" xfId="0" applyFont="1" applyBorder="1" applyAlignment="1">
      <alignment horizontal="center" wrapText="1"/>
    </xf>
    <xf numFmtId="8" fontId="9" fillId="0" borderId="1" xfId="0" applyNumberFormat="1" applyFont="1" applyBorder="1" applyAlignment="1">
      <alignment horizontal="right" wrapText="1"/>
    </xf>
    <xf numFmtId="6" fontId="20" fillId="0" borderId="2" xfId="0" applyNumberFormat="1" applyFont="1" applyBorder="1" applyAlignment="1">
      <alignment horizontal="right" wrapText="1"/>
    </xf>
    <xf numFmtId="0" fontId="17" fillId="0" borderId="0" xfId="0" applyFont="1"/>
    <xf numFmtId="0" fontId="14" fillId="0" borderId="1" xfId="0" applyFont="1" applyBorder="1"/>
    <xf numFmtId="41" fontId="17" fillId="0" borderId="0" xfId="0" applyNumberFormat="1" applyFont="1"/>
    <xf numFmtId="41" fontId="17" fillId="0" borderId="5" xfId="0" applyNumberFormat="1" applyFont="1" applyBorder="1"/>
    <xf numFmtId="164" fontId="12" fillId="0" borderId="0" xfId="1" applyFont="1" applyAlignment="1">
      <alignment wrapText="1"/>
    </xf>
    <xf numFmtId="0" fontId="23" fillId="0" borderId="0" xfId="0" applyFont="1"/>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0" xfId="0" applyFont="1" applyAlignment="1">
      <alignment vertical="top" wrapText="1"/>
    </xf>
    <xf numFmtId="165" fontId="9" fillId="0" borderId="1" xfId="0" applyNumberFormat="1" applyFont="1" applyBorder="1"/>
    <xf numFmtId="0" fontId="9"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2" fillId="0" borderId="1" xfId="0" applyFont="1" applyBorder="1" applyAlignment="1">
      <alignment horizontal="right" wrapText="1"/>
    </xf>
    <xf numFmtId="8"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1" fontId="2" fillId="0" borderId="1" xfId="0" applyNumberFormat="1" applyFont="1" applyBorder="1" applyAlignment="1">
      <alignment horizontal="center" vertical="center" wrapText="1"/>
    </xf>
    <xf numFmtId="8" fontId="2" fillId="0" borderId="1" xfId="0" applyNumberFormat="1" applyFont="1" applyBorder="1" applyAlignment="1">
      <alignment horizontal="right" wrapText="1"/>
    </xf>
    <xf numFmtId="0" fontId="9" fillId="0" borderId="1" xfId="0" applyFont="1" applyBorder="1" applyAlignment="1">
      <alignment horizontal="left" vertical="top" wrapText="1" indent="1"/>
    </xf>
    <xf numFmtId="0" fontId="9" fillId="0" borderId="1" xfId="0" applyFont="1" applyBorder="1" applyAlignment="1">
      <alignment horizontal="left" vertical="top" wrapText="1" indent="2"/>
    </xf>
    <xf numFmtId="3" fontId="2" fillId="0" borderId="0" xfId="0" applyNumberFormat="1" applyFont="1"/>
    <xf numFmtId="0" fontId="3" fillId="0" borderId="0" xfId="0" applyFont="1"/>
    <xf numFmtId="41" fontId="9" fillId="0" borderId="0" xfId="0" applyNumberFormat="1" applyFont="1"/>
    <xf numFmtId="0" fontId="11" fillId="0" borderId="1" xfId="0" applyFont="1" applyBorder="1" applyAlignment="1">
      <alignment wrapText="1"/>
    </xf>
    <xf numFmtId="3" fontId="8" fillId="0" borderId="0" xfId="0" applyNumberFormat="1" applyFont="1"/>
    <xf numFmtId="0" fontId="21"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7" fillId="0" borderId="0" xfId="0" applyFont="1" applyAlignment="1">
      <alignment vertical="top" wrapText="1"/>
    </xf>
    <xf numFmtId="3" fontId="6" fillId="0" borderId="0" xfId="0" applyNumberFormat="1" applyFont="1" applyAlignment="1">
      <alignment wrapText="1"/>
    </xf>
    <xf numFmtId="6" fontId="6" fillId="0" borderId="0" xfId="0" applyNumberFormat="1" applyFont="1" applyAlignment="1">
      <alignment horizontal="right" wrapText="1"/>
    </xf>
    <xf numFmtId="0" fontId="3" fillId="0" borderId="0" xfId="0" applyFont="1" applyAlignment="1">
      <alignment wrapText="1"/>
    </xf>
    <xf numFmtId="0" fontId="14" fillId="0" borderId="0" xfId="0" applyFont="1" applyAlignment="1">
      <alignment vertical="top"/>
    </xf>
    <xf numFmtId="0" fontId="20" fillId="0" borderId="1" xfId="0" applyFont="1" applyBorder="1" applyAlignment="1">
      <alignment vertical="top" wrapText="1"/>
    </xf>
    <xf numFmtId="3" fontId="2" fillId="0" borderId="1" xfId="0" applyNumberFormat="1" applyFont="1" applyBorder="1" applyAlignment="1">
      <alignment horizontal="center" vertical="center" wrapText="1"/>
    </xf>
    <xf numFmtId="3" fontId="9" fillId="0" borderId="1" xfId="0" applyNumberFormat="1" applyFont="1" applyBorder="1" applyAlignment="1">
      <alignment horizontal="center" wrapText="1"/>
    </xf>
    <xf numFmtId="164" fontId="8" fillId="0" borderId="0" xfId="1" applyFont="1" applyAlignment="1">
      <alignment vertical="center"/>
    </xf>
    <xf numFmtId="164" fontId="8" fillId="0" borderId="0" xfId="1" applyFont="1"/>
    <xf numFmtId="0" fontId="25" fillId="0" borderId="0" xfId="0" applyFont="1" applyAlignment="1">
      <alignment vertical="center" wrapText="1"/>
    </xf>
    <xf numFmtId="0" fontId="26" fillId="0" borderId="0" xfId="0" applyFont="1" applyAlignment="1">
      <alignment vertical="center" wrapText="1"/>
    </xf>
    <xf numFmtId="1" fontId="3" fillId="0" borderId="1" xfId="0" applyNumberFormat="1"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164" fontId="8" fillId="0" borderId="0" xfId="1" applyFont="1" applyAlignment="1">
      <alignment horizontal="left" vertical="center"/>
    </xf>
    <xf numFmtId="6" fontId="20" fillId="0" borderId="1" xfId="0" applyNumberFormat="1" applyFont="1" applyBorder="1" applyAlignment="1">
      <alignment horizontal="right" wrapText="1"/>
    </xf>
    <xf numFmtId="6" fontId="11"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8" fontId="2" fillId="0" borderId="0" xfId="0" applyNumberFormat="1" applyFont="1"/>
    <xf numFmtId="0" fontId="9" fillId="0" borderId="1" xfId="0" applyFont="1" applyBorder="1" applyAlignment="1">
      <alignment vertical="top" wrapText="1"/>
    </xf>
    <xf numFmtId="2" fontId="9" fillId="0" borderId="0" xfId="0" applyNumberFormat="1" applyFont="1" applyAlignment="1">
      <alignment horizontal="left"/>
    </xf>
    <xf numFmtId="2" fontId="9" fillId="0" borderId="0" xfId="0" applyNumberFormat="1" applyFont="1" applyAlignment="1">
      <alignment horizontal="left" wrapText="1"/>
    </xf>
    <xf numFmtId="4" fontId="9" fillId="0" borderId="0" xfId="0" applyNumberFormat="1" applyFont="1"/>
    <xf numFmtId="3" fontId="9" fillId="0" borderId="1" xfId="0" applyNumberFormat="1" applyFont="1" applyBorder="1" applyAlignment="1">
      <alignment horizontal="center" vertical="top" wrapText="1"/>
    </xf>
    <xf numFmtId="0" fontId="9" fillId="0" borderId="1" xfId="0" applyFont="1" applyBorder="1" applyAlignment="1">
      <alignment horizontal="center"/>
    </xf>
    <xf numFmtId="0" fontId="9" fillId="0" borderId="3" xfId="0" applyFont="1" applyBorder="1"/>
    <xf numFmtId="0" fontId="9" fillId="0" borderId="7" xfId="0" applyFont="1" applyBorder="1" applyAlignment="1">
      <alignment horizontal="center"/>
    </xf>
    <xf numFmtId="0" fontId="9" fillId="0" borderId="8" xfId="0" applyFont="1" applyBorder="1"/>
    <xf numFmtId="0" fontId="9" fillId="0" borderId="2" xfId="0" applyFont="1" applyBorder="1"/>
    <xf numFmtId="0" fontId="9" fillId="0" borderId="0" xfId="0" applyFont="1" applyAlignment="1">
      <alignment horizontal="left" vertical="top"/>
    </xf>
    <xf numFmtId="0" fontId="2" fillId="0" borderId="0" xfId="0" applyFont="1" applyAlignment="1">
      <alignment horizontal="left" vertical="top"/>
    </xf>
    <xf numFmtId="0" fontId="14" fillId="0" borderId="0" xfId="0" applyFont="1"/>
    <xf numFmtId="165" fontId="9" fillId="0" borderId="0" xfId="0" applyNumberFormat="1" applyFont="1"/>
    <xf numFmtId="1" fontId="9" fillId="0" borderId="1" xfId="0" applyNumberFormat="1" applyFont="1" applyBorder="1" applyAlignment="1">
      <alignment horizontal="center" vertical="top" wrapText="1"/>
    </xf>
    <xf numFmtId="0" fontId="2" fillId="0" borderId="1" xfId="0" applyFont="1" applyBorder="1" applyAlignment="1">
      <alignment horizontal="center" vertical="center"/>
    </xf>
    <xf numFmtId="3" fontId="9" fillId="0" borderId="1" xfId="0" applyNumberFormat="1" applyFont="1" applyBorder="1" applyAlignment="1">
      <alignment horizontal="center" vertical="center" wrapText="1"/>
    </xf>
    <xf numFmtId="6" fontId="6" fillId="0" borderId="1" xfId="0" applyNumberFormat="1" applyFont="1" applyBorder="1" applyAlignment="1">
      <alignment horizontal="right" vertical="center" wrapText="1"/>
    </xf>
    <xf numFmtId="0" fontId="0" fillId="0" borderId="0" xfId="0" applyAlignment="1">
      <alignment horizontal="center"/>
    </xf>
    <xf numFmtId="2" fontId="9" fillId="0" borderId="0" xfId="0" applyNumberFormat="1" applyFont="1" applyAlignment="1">
      <alignment horizontal="left" wrapText="1"/>
    </xf>
    <xf numFmtId="0" fontId="18" fillId="0" borderId="0" xfId="0" applyFont="1" applyAlignment="1">
      <alignment horizontal="left" vertical="top" wrapText="1"/>
    </xf>
    <xf numFmtId="0" fontId="9" fillId="0" borderId="0" xfId="0" applyFont="1" applyAlignment="1">
      <alignment horizontal="left" vertical="top" wrapText="1"/>
    </xf>
    <xf numFmtId="0" fontId="14" fillId="0" borderId="1" xfId="0" applyFont="1" applyBorder="1" applyAlignment="1">
      <alignment horizont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3" fontId="5" fillId="0" borderId="2" xfId="0" applyNumberFormat="1" applyFont="1" applyBorder="1" applyAlignment="1">
      <alignment horizontal="center" wrapText="1"/>
    </xf>
    <xf numFmtId="3" fontId="5" fillId="0" borderId="3" xfId="0" applyNumberFormat="1" applyFont="1" applyBorder="1" applyAlignment="1">
      <alignment horizontal="center" wrapText="1"/>
    </xf>
    <xf numFmtId="3" fontId="5" fillId="0" borderId="4" xfId="0" applyNumberFormat="1" applyFont="1" applyBorder="1" applyAlignment="1">
      <alignment horizontal="center"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3" fontId="20" fillId="0" borderId="2" xfId="0" applyNumberFormat="1" applyFont="1" applyBorder="1" applyAlignment="1">
      <alignment horizontal="center" wrapText="1"/>
    </xf>
    <xf numFmtId="3" fontId="20" fillId="0" borderId="3" xfId="0" applyNumberFormat="1" applyFont="1" applyBorder="1" applyAlignment="1">
      <alignment horizontal="center" wrapText="1"/>
    </xf>
    <xf numFmtId="3" fontId="20" fillId="0" borderId="4" xfId="0" applyNumberFormat="1" applyFont="1" applyBorder="1" applyAlignment="1">
      <alignment horizontal="center" wrapText="1"/>
    </xf>
    <xf numFmtId="0" fontId="11" fillId="0" borderId="1" xfId="0" applyFont="1" applyBorder="1" applyAlignment="1">
      <alignment horizontal="center" wrapText="1"/>
    </xf>
    <xf numFmtId="3" fontId="11" fillId="0" borderId="1" xfId="0" applyNumberFormat="1" applyFont="1" applyBorder="1" applyAlignment="1">
      <alignment horizontal="center" wrapText="1"/>
    </xf>
    <xf numFmtId="0" fontId="9" fillId="0" borderId="0" xfId="0" applyFont="1" applyAlignment="1">
      <alignment horizontal="left" wrapText="1"/>
    </xf>
    <xf numFmtId="0" fontId="11" fillId="0" borderId="0" xfId="0" applyFont="1" applyAlignment="1">
      <alignment horizontal="left"/>
    </xf>
    <xf numFmtId="0" fontId="9" fillId="0" borderId="6" xfId="0" applyFont="1" applyBorder="1" applyAlignment="1">
      <alignment horizontal="left" vertical="top"/>
    </xf>
    <xf numFmtId="0" fontId="13" fillId="0" borderId="1" xfId="0" applyFont="1" applyBorder="1" applyAlignment="1">
      <alignment horizontal="center" vertical="center" wrapText="1"/>
    </xf>
    <xf numFmtId="0" fontId="22" fillId="0" borderId="0" xfId="0" applyFont="1" applyAlignment="1">
      <alignment horizontal="left" vertical="center" wrapText="1"/>
    </xf>
    <xf numFmtId="0" fontId="15"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0" fontId="1" fillId="0" borderId="0" xfId="0" applyFont="1" applyAlignment="1">
      <alignment vertical="center"/>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sqref="A1:B1"/>
    </sheetView>
  </sheetViews>
  <sheetFormatPr defaultRowHeight="15" x14ac:dyDescent="0.25"/>
  <cols>
    <col min="1" max="1" width="27.85546875" bestFit="1" customWidth="1"/>
    <col min="2" max="2" width="14.28515625" bestFit="1" customWidth="1"/>
  </cols>
  <sheetData>
    <row r="1" spans="1:2" x14ac:dyDescent="0.25">
      <c r="A1" s="96" t="s">
        <v>0</v>
      </c>
      <c r="B1" s="96"/>
    </row>
    <row r="2" spans="1:2" x14ac:dyDescent="0.25">
      <c r="A2" t="s">
        <v>161</v>
      </c>
      <c r="B2" s="74">
        <f>'Table 1'!K43</f>
        <v>12.707838479809975</v>
      </c>
    </row>
    <row r="3" spans="1:2" x14ac:dyDescent="0.25">
      <c r="A3" t="s">
        <v>1</v>
      </c>
      <c r="B3">
        <f>Respondents!F8</f>
        <v>804</v>
      </c>
    </row>
    <row r="4" spans="1:2" x14ac:dyDescent="0.25">
      <c r="A4" t="s">
        <v>2</v>
      </c>
      <c r="B4" s="75">
        <f>'Table 1'!F44</f>
        <v>10700</v>
      </c>
    </row>
    <row r="5" spans="1:2" x14ac:dyDescent="0.25">
      <c r="A5" t="s">
        <v>3</v>
      </c>
      <c r="B5" s="76">
        <f>'Table 1'!I46</f>
        <v>1350000</v>
      </c>
    </row>
    <row r="6" spans="1:2" x14ac:dyDescent="0.25">
      <c r="A6" t="s">
        <v>4</v>
      </c>
      <c r="B6" s="76">
        <v>0</v>
      </c>
    </row>
    <row r="7" spans="1:2" x14ac:dyDescent="0.25">
      <c r="A7" t="s">
        <v>6</v>
      </c>
      <c r="B7" t="s">
        <v>56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8"/>
  <sheetViews>
    <sheetView zoomScale="87" zoomScaleNormal="87" workbookViewId="0">
      <selection activeCell="A2" sqref="A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30" t="s">
        <v>159</v>
      </c>
      <c r="B1" s="1"/>
      <c r="C1" s="1"/>
      <c r="D1" s="1"/>
      <c r="E1" s="1"/>
      <c r="F1" s="1"/>
      <c r="G1" s="1"/>
      <c r="H1" s="1"/>
      <c r="I1" s="8"/>
      <c r="J1" s="1"/>
      <c r="K1" s="1"/>
      <c r="L1" s="1"/>
      <c r="M1" s="43"/>
      <c r="N1" s="13"/>
    </row>
    <row r="2" spans="1:21" s="1" customFormat="1" ht="12.75" x14ac:dyDescent="0.2">
      <c r="F2" s="7"/>
      <c r="G2" s="7"/>
      <c r="H2" s="7"/>
      <c r="I2" s="8"/>
      <c r="J2" s="3"/>
    </row>
    <row r="3" spans="1:21" s="1" customFormat="1" ht="76.5" x14ac:dyDescent="0.2">
      <c r="A3" s="20" t="s">
        <v>7</v>
      </c>
      <c r="B3" s="69" t="s">
        <v>8</v>
      </c>
      <c r="C3" s="69" t="s">
        <v>9</v>
      </c>
      <c r="D3" s="69" t="s">
        <v>10</v>
      </c>
      <c r="E3" s="69" t="s">
        <v>11</v>
      </c>
      <c r="F3" s="69" t="s">
        <v>12</v>
      </c>
      <c r="G3" s="69" t="s">
        <v>13</v>
      </c>
      <c r="H3" s="69" t="s">
        <v>14</v>
      </c>
      <c r="I3" s="69" t="s">
        <v>15</v>
      </c>
      <c r="J3" s="3"/>
      <c r="M3" s="44"/>
      <c r="N3" s="44"/>
      <c r="O3" s="44"/>
      <c r="P3" s="44"/>
      <c r="Q3" s="44"/>
      <c r="R3" s="44"/>
      <c r="S3" s="44"/>
      <c r="T3" s="44"/>
      <c r="U3" s="44"/>
    </row>
    <row r="4" spans="1:21" s="1" customFormat="1" ht="12.75" x14ac:dyDescent="0.2">
      <c r="A4" s="29" t="s">
        <v>16</v>
      </c>
      <c r="B4" s="2"/>
      <c r="C4" s="2"/>
      <c r="D4" s="2"/>
      <c r="E4" s="2"/>
      <c r="F4" s="2"/>
      <c r="G4" s="2"/>
      <c r="H4" s="2"/>
      <c r="I4" s="31"/>
      <c r="J4" s="3"/>
      <c r="K4" s="100" t="s">
        <v>17</v>
      </c>
      <c r="L4" s="100"/>
      <c r="O4" s="46"/>
      <c r="P4" s="46"/>
      <c r="Q4" s="46"/>
      <c r="R4" s="46"/>
      <c r="S4" s="46"/>
      <c r="T4" s="46"/>
      <c r="U4" s="47"/>
    </row>
    <row r="5" spans="1:21" s="1" customFormat="1" ht="12.75" x14ac:dyDescent="0.2">
      <c r="A5" s="78" t="s">
        <v>57</v>
      </c>
      <c r="B5" s="70" t="s">
        <v>84</v>
      </c>
      <c r="C5" s="70"/>
      <c r="D5" s="70"/>
      <c r="E5" s="70"/>
      <c r="F5" s="58">
        <f>D5*E5</f>
        <v>0</v>
      </c>
      <c r="G5" s="34">
        <f>F5*0.05</f>
        <v>0</v>
      </c>
      <c r="H5" s="34">
        <f>F5*0.1</f>
        <v>0</v>
      </c>
      <c r="I5" s="124">
        <f>F5*$L$6+G5*$L$5+H5*$L$7</f>
        <v>0</v>
      </c>
      <c r="J5" s="9"/>
      <c r="K5" s="14" t="s">
        <v>87</v>
      </c>
      <c r="L5" s="27">
        <v>163.16999999999999</v>
      </c>
      <c r="M5" s="45"/>
      <c r="N5" s="46"/>
      <c r="O5" s="46"/>
      <c r="P5" s="46"/>
      <c r="Q5" s="46"/>
      <c r="R5" s="48"/>
      <c r="S5" s="46"/>
      <c r="T5" s="46"/>
      <c r="U5" s="49"/>
    </row>
    <row r="6" spans="1:21" s="1" customFormat="1" ht="12.75" x14ac:dyDescent="0.2">
      <c r="A6" s="78" t="s">
        <v>58</v>
      </c>
      <c r="B6" s="70" t="s">
        <v>84</v>
      </c>
      <c r="C6" s="70"/>
      <c r="D6" s="70"/>
      <c r="E6" s="70"/>
      <c r="F6" s="58">
        <f t="shared" ref="F6:F20" si="0">D6*E6</f>
        <v>0</v>
      </c>
      <c r="G6" s="34">
        <f t="shared" ref="G6:G20" si="1">F6*0.05</f>
        <v>0</v>
      </c>
      <c r="H6" s="34">
        <f t="shared" ref="H6:H20" si="2">F6*0.1</f>
        <v>0</v>
      </c>
      <c r="I6" s="124">
        <f>F6*$L$6+G6*$L$5+H6*$L$7</f>
        <v>0</v>
      </c>
      <c r="J6" s="3"/>
      <c r="K6" s="14" t="s">
        <v>19</v>
      </c>
      <c r="L6" s="27">
        <v>130.28</v>
      </c>
      <c r="M6" s="45"/>
      <c r="N6" s="46"/>
      <c r="O6" s="46"/>
      <c r="P6" s="46"/>
      <c r="Q6" s="46"/>
      <c r="R6" s="46"/>
      <c r="S6" s="46"/>
      <c r="T6" s="46"/>
      <c r="U6" s="49"/>
    </row>
    <row r="7" spans="1:21" s="1" customFormat="1" ht="12.75" x14ac:dyDescent="0.2">
      <c r="A7" s="78" t="s">
        <v>59</v>
      </c>
      <c r="B7" s="70"/>
      <c r="C7" s="70"/>
      <c r="D7" s="70"/>
      <c r="E7" s="70"/>
      <c r="F7" s="58">
        <f t="shared" si="0"/>
        <v>0</v>
      </c>
      <c r="G7" s="34">
        <f t="shared" si="1"/>
        <v>0</v>
      </c>
      <c r="H7" s="34">
        <f t="shared" si="2"/>
        <v>0</v>
      </c>
      <c r="I7" s="124">
        <f t="shared" ref="I7:I20" si="3">F7*$L$6+G7*$L$5+H7*$L$7</f>
        <v>0</v>
      </c>
      <c r="J7" s="3"/>
      <c r="K7" s="14" t="s">
        <v>20</v>
      </c>
      <c r="L7" s="27">
        <v>65.709999999999994</v>
      </c>
      <c r="M7" s="45"/>
      <c r="N7" s="46"/>
      <c r="O7" s="46"/>
      <c r="P7" s="46"/>
      <c r="Q7" s="46"/>
      <c r="R7" s="46"/>
      <c r="S7" s="46"/>
      <c r="T7" s="46"/>
      <c r="U7" s="49"/>
    </row>
    <row r="8" spans="1:21" s="1" customFormat="1" ht="15.75" x14ac:dyDescent="0.2">
      <c r="A8" s="36" t="s">
        <v>60</v>
      </c>
      <c r="B8" s="70">
        <v>1</v>
      </c>
      <c r="C8" s="70">
        <v>1</v>
      </c>
      <c r="D8" s="70">
        <f>B8*C8</f>
        <v>1</v>
      </c>
      <c r="E8" s="70">
        <f>K12</f>
        <v>804</v>
      </c>
      <c r="F8" s="58">
        <f t="shared" si="0"/>
        <v>804</v>
      </c>
      <c r="G8" s="34">
        <f t="shared" si="1"/>
        <v>40.200000000000003</v>
      </c>
      <c r="H8" s="34">
        <f t="shared" si="2"/>
        <v>80.400000000000006</v>
      </c>
      <c r="I8" s="32">
        <f t="shared" si="3"/>
        <v>116587.63799999999</v>
      </c>
      <c r="J8" s="3"/>
      <c r="K8" s="61"/>
      <c r="L8" s="17"/>
      <c r="M8" s="45"/>
      <c r="N8" s="46"/>
      <c r="O8" s="46"/>
      <c r="P8" s="46"/>
      <c r="Q8" s="50"/>
      <c r="R8" s="50"/>
      <c r="S8" s="50"/>
      <c r="T8" s="50"/>
      <c r="U8" s="49"/>
    </row>
    <row r="9" spans="1:21" s="1" customFormat="1" ht="12.75" x14ac:dyDescent="0.2">
      <c r="A9" s="36" t="s">
        <v>61</v>
      </c>
      <c r="B9" s="70"/>
      <c r="C9" s="70"/>
      <c r="D9" s="70"/>
      <c r="E9" s="70"/>
      <c r="F9" s="58">
        <f t="shared" si="0"/>
        <v>0</v>
      </c>
      <c r="G9" s="34">
        <f t="shared" si="1"/>
        <v>0</v>
      </c>
      <c r="H9" s="34">
        <f t="shared" si="2"/>
        <v>0</v>
      </c>
      <c r="I9" s="124">
        <f t="shared" si="3"/>
        <v>0</v>
      </c>
      <c r="J9" s="3"/>
      <c r="K9" s="83">
        <v>0</v>
      </c>
      <c r="L9" s="84" t="s">
        <v>128</v>
      </c>
      <c r="M9" s="45"/>
      <c r="N9" s="46"/>
      <c r="O9" s="46"/>
      <c r="P9" s="46"/>
      <c r="Q9" s="50"/>
      <c r="R9" s="50"/>
      <c r="S9" s="50"/>
      <c r="T9" s="50"/>
      <c r="U9" s="49"/>
    </row>
    <row r="10" spans="1:21" s="1" customFormat="1" ht="15.75" x14ac:dyDescent="0.2">
      <c r="A10" s="37" t="s">
        <v>62</v>
      </c>
      <c r="B10" s="70">
        <v>280</v>
      </c>
      <c r="C10" s="70">
        <v>1</v>
      </c>
      <c r="D10" s="70">
        <f>B10*C10</f>
        <v>280</v>
      </c>
      <c r="E10" s="70">
        <f>$K$9</f>
        <v>0</v>
      </c>
      <c r="F10" s="58">
        <f t="shared" si="0"/>
        <v>0</v>
      </c>
      <c r="G10" s="34">
        <f t="shared" si="1"/>
        <v>0</v>
      </c>
      <c r="H10" s="34">
        <f t="shared" si="2"/>
        <v>0</v>
      </c>
      <c r="I10" s="124">
        <f t="shared" si="3"/>
        <v>0</v>
      </c>
      <c r="J10" s="3"/>
      <c r="K10" s="85">
        <v>38</v>
      </c>
      <c r="L10" s="86" t="s">
        <v>129</v>
      </c>
      <c r="M10" s="45"/>
      <c r="N10" s="46"/>
      <c r="O10" s="46"/>
      <c r="P10" s="46"/>
      <c r="Q10" s="50"/>
      <c r="R10" s="50"/>
      <c r="S10" s="50"/>
      <c r="T10" s="50"/>
      <c r="U10" s="49"/>
    </row>
    <row r="11" spans="1:21" s="1" customFormat="1" ht="15.75" x14ac:dyDescent="0.2">
      <c r="A11" s="37" t="s">
        <v>63</v>
      </c>
      <c r="B11" s="70">
        <v>280</v>
      </c>
      <c r="C11" s="70">
        <v>1</v>
      </c>
      <c r="D11" s="70">
        <f>B11*C11</f>
        <v>280</v>
      </c>
      <c r="E11" s="70">
        <f>$K$9</f>
        <v>0</v>
      </c>
      <c r="F11" s="58">
        <f t="shared" si="0"/>
        <v>0</v>
      </c>
      <c r="G11" s="34">
        <f t="shared" si="1"/>
        <v>0</v>
      </c>
      <c r="H11" s="34">
        <f t="shared" si="2"/>
        <v>0</v>
      </c>
      <c r="I11" s="124">
        <f t="shared" si="3"/>
        <v>0</v>
      </c>
      <c r="J11" s="3"/>
      <c r="K11" s="83">
        <v>766</v>
      </c>
      <c r="L11" s="87" t="s">
        <v>130</v>
      </c>
      <c r="M11" s="45"/>
      <c r="N11" s="46"/>
      <c r="O11" s="46"/>
      <c r="P11" s="46"/>
      <c r="Q11" s="50"/>
      <c r="R11" s="50"/>
      <c r="S11" s="50"/>
      <c r="T11" s="50"/>
      <c r="U11" s="49"/>
    </row>
    <row r="12" spans="1:21" s="1" customFormat="1" ht="15.75" x14ac:dyDescent="0.2">
      <c r="A12" s="37" t="s">
        <v>64</v>
      </c>
      <c r="B12" s="70">
        <v>16</v>
      </c>
      <c r="C12" s="70">
        <v>1</v>
      </c>
      <c r="D12" s="70">
        <f>B12*C12</f>
        <v>16</v>
      </c>
      <c r="E12" s="70">
        <f>$K$10</f>
        <v>38</v>
      </c>
      <c r="F12" s="58">
        <f t="shared" si="0"/>
        <v>608</v>
      </c>
      <c r="G12" s="34">
        <f t="shared" si="1"/>
        <v>30.400000000000002</v>
      </c>
      <c r="H12" s="34">
        <f t="shared" si="2"/>
        <v>60.800000000000004</v>
      </c>
      <c r="I12" s="32">
        <f t="shared" si="3"/>
        <v>88165.776000000013</v>
      </c>
      <c r="J12" s="3"/>
      <c r="K12" s="83">
        <f>SUM(K9:K11)</f>
        <v>804</v>
      </c>
      <c r="L12" s="87" t="s">
        <v>131</v>
      </c>
      <c r="M12" s="45"/>
      <c r="N12" s="46"/>
      <c r="O12" s="46"/>
      <c r="P12" s="46"/>
      <c r="Q12" s="50"/>
      <c r="R12" s="50"/>
      <c r="S12" s="50"/>
      <c r="T12" s="50"/>
      <c r="U12" s="49"/>
    </row>
    <row r="13" spans="1:21" s="1" customFormat="1" ht="15.75" x14ac:dyDescent="0.2">
      <c r="A13" s="37" t="s">
        <v>65</v>
      </c>
      <c r="B13" s="70">
        <v>8</v>
      </c>
      <c r="C13" s="70">
        <v>1</v>
      </c>
      <c r="D13" s="70">
        <f>B13*C13</f>
        <v>8</v>
      </c>
      <c r="E13" s="70">
        <v>450</v>
      </c>
      <c r="F13" s="58">
        <f t="shared" si="0"/>
        <v>3600</v>
      </c>
      <c r="G13" s="34">
        <f t="shared" si="1"/>
        <v>180</v>
      </c>
      <c r="H13" s="34">
        <f t="shared" si="2"/>
        <v>360</v>
      </c>
      <c r="I13" s="32">
        <f t="shared" si="3"/>
        <v>522034.19999999995</v>
      </c>
      <c r="J13" s="3"/>
      <c r="K13" s="61"/>
      <c r="L13" s="17"/>
      <c r="M13" s="45"/>
      <c r="N13" s="46"/>
      <c r="O13" s="46"/>
      <c r="P13" s="46"/>
      <c r="Q13" s="50"/>
      <c r="R13" s="50"/>
      <c r="S13" s="50"/>
      <c r="T13" s="50"/>
      <c r="U13" s="49"/>
    </row>
    <row r="14" spans="1:21" s="1" customFormat="1" ht="12.75" x14ac:dyDescent="0.2">
      <c r="A14" s="36" t="s">
        <v>66</v>
      </c>
      <c r="B14" s="70" t="s">
        <v>85</v>
      </c>
      <c r="C14" s="70"/>
      <c r="D14" s="70"/>
      <c r="E14" s="70"/>
      <c r="F14" s="58">
        <f t="shared" si="0"/>
        <v>0</v>
      </c>
      <c r="G14" s="34">
        <f t="shared" si="1"/>
        <v>0</v>
      </c>
      <c r="H14" s="34">
        <f t="shared" si="2"/>
        <v>0</v>
      </c>
      <c r="I14" s="124">
        <f t="shared" si="3"/>
        <v>0</v>
      </c>
      <c r="J14" s="3"/>
      <c r="K14" s="61"/>
      <c r="L14" s="17"/>
      <c r="M14" s="45"/>
      <c r="N14" s="46"/>
      <c r="O14" s="46"/>
      <c r="P14" s="46"/>
      <c r="Q14" s="50"/>
      <c r="R14" s="50"/>
      <c r="S14" s="50"/>
      <c r="T14" s="50"/>
      <c r="U14" s="49"/>
    </row>
    <row r="15" spans="1:21" s="1" customFormat="1" ht="12.75" x14ac:dyDescent="0.2">
      <c r="A15" s="36" t="s">
        <v>67</v>
      </c>
      <c r="B15" s="70" t="s">
        <v>86</v>
      </c>
      <c r="C15" s="70"/>
      <c r="D15" s="70"/>
      <c r="E15" s="70"/>
      <c r="F15" s="58">
        <f t="shared" si="0"/>
        <v>0</v>
      </c>
      <c r="G15" s="34">
        <f t="shared" si="1"/>
        <v>0</v>
      </c>
      <c r="H15" s="34">
        <f t="shared" si="2"/>
        <v>0</v>
      </c>
      <c r="I15" s="124">
        <f t="shared" si="3"/>
        <v>0</v>
      </c>
      <c r="J15" s="3"/>
      <c r="K15" s="61"/>
      <c r="L15" s="17"/>
      <c r="M15" s="45"/>
      <c r="N15" s="46"/>
      <c r="O15" s="46"/>
      <c r="P15" s="46"/>
      <c r="Q15" s="50"/>
      <c r="R15" s="50"/>
      <c r="S15" s="50"/>
      <c r="T15" s="50"/>
      <c r="U15" s="49"/>
    </row>
    <row r="16" spans="1:21" s="1" customFormat="1" ht="12.75" x14ac:dyDescent="0.2">
      <c r="A16" s="36" t="s">
        <v>68</v>
      </c>
      <c r="B16" s="70"/>
      <c r="C16" s="70"/>
      <c r="D16" s="70"/>
      <c r="E16" s="70"/>
      <c r="F16" s="58">
        <f t="shared" si="0"/>
        <v>0</v>
      </c>
      <c r="G16" s="34">
        <f t="shared" si="1"/>
        <v>0</v>
      </c>
      <c r="H16" s="34">
        <f t="shared" si="2"/>
        <v>0</v>
      </c>
      <c r="I16" s="124">
        <f t="shared" si="3"/>
        <v>0</v>
      </c>
      <c r="J16" s="3"/>
      <c r="K16" s="61"/>
      <c r="L16" s="17"/>
      <c r="M16" s="45"/>
      <c r="N16" s="46"/>
      <c r="O16" s="46"/>
      <c r="P16" s="46"/>
      <c r="Q16" s="50"/>
      <c r="R16" s="50"/>
      <c r="S16" s="50"/>
      <c r="T16" s="50"/>
      <c r="U16" s="49"/>
    </row>
    <row r="17" spans="1:21" s="1" customFormat="1" ht="15.75" x14ac:dyDescent="0.2">
      <c r="A17" s="37" t="s">
        <v>69</v>
      </c>
      <c r="B17" s="70">
        <v>2</v>
      </c>
      <c r="C17" s="70">
        <v>1</v>
      </c>
      <c r="D17" s="70">
        <f t="shared" ref="D17:D22" si="4">B17*C17</f>
        <v>2</v>
      </c>
      <c r="E17" s="70">
        <f t="shared" ref="E17:E29" si="5">$K$9</f>
        <v>0</v>
      </c>
      <c r="F17" s="58">
        <f t="shared" si="0"/>
        <v>0</v>
      </c>
      <c r="G17" s="34">
        <f t="shared" si="1"/>
        <v>0</v>
      </c>
      <c r="H17" s="34">
        <f t="shared" si="2"/>
        <v>0</v>
      </c>
      <c r="I17" s="124">
        <f t="shared" si="3"/>
        <v>0</v>
      </c>
      <c r="J17" s="3"/>
      <c r="K17" s="61"/>
      <c r="L17" s="17"/>
      <c r="M17" s="45"/>
      <c r="N17" s="46"/>
      <c r="O17" s="46"/>
      <c r="P17" s="46"/>
      <c r="Q17" s="50"/>
      <c r="R17" s="50"/>
      <c r="S17" s="50"/>
      <c r="T17" s="50"/>
      <c r="U17" s="49"/>
    </row>
    <row r="18" spans="1:21" s="1" customFormat="1" ht="15.75" x14ac:dyDescent="0.2">
      <c r="A18" s="37" t="s">
        <v>70</v>
      </c>
      <c r="B18" s="70">
        <v>2</v>
      </c>
      <c r="C18" s="70">
        <v>1</v>
      </c>
      <c r="D18" s="70">
        <f t="shared" si="4"/>
        <v>2</v>
      </c>
      <c r="E18" s="70">
        <f t="shared" si="5"/>
        <v>0</v>
      </c>
      <c r="F18" s="58">
        <f t="shared" si="0"/>
        <v>0</v>
      </c>
      <c r="G18" s="34">
        <f t="shared" si="1"/>
        <v>0</v>
      </c>
      <c r="H18" s="34">
        <f t="shared" si="2"/>
        <v>0</v>
      </c>
      <c r="I18" s="124">
        <f t="shared" si="3"/>
        <v>0</v>
      </c>
      <c r="J18" s="3"/>
      <c r="K18" s="61"/>
      <c r="L18" s="17"/>
      <c r="M18" s="45"/>
      <c r="N18" s="46"/>
      <c r="O18" s="46"/>
      <c r="P18" s="46"/>
      <c r="Q18" s="50"/>
      <c r="R18" s="50"/>
      <c r="S18" s="50"/>
      <c r="T18" s="50"/>
      <c r="U18" s="49"/>
    </row>
    <row r="19" spans="1:21" s="1" customFormat="1" ht="15.75" x14ac:dyDescent="0.2">
      <c r="A19" s="37" t="s">
        <v>71</v>
      </c>
      <c r="B19" s="70">
        <v>2</v>
      </c>
      <c r="C19" s="70">
        <v>1</v>
      </c>
      <c r="D19" s="70">
        <f t="shared" si="4"/>
        <v>2</v>
      </c>
      <c r="E19" s="70">
        <f t="shared" si="5"/>
        <v>0</v>
      </c>
      <c r="F19" s="58">
        <f t="shared" si="0"/>
        <v>0</v>
      </c>
      <c r="G19" s="34">
        <f t="shared" si="1"/>
        <v>0</v>
      </c>
      <c r="H19" s="34">
        <f t="shared" si="2"/>
        <v>0</v>
      </c>
      <c r="I19" s="124">
        <f t="shared" si="3"/>
        <v>0</v>
      </c>
      <c r="J19" s="3"/>
      <c r="K19" s="61"/>
      <c r="L19" s="17"/>
      <c r="M19" s="45"/>
      <c r="N19" s="46"/>
      <c r="O19" s="46"/>
      <c r="P19" s="46"/>
      <c r="Q19" s="50"/>
      <c r="R19" s="50"/>
      <c r="S19" s="50"/>
      <c r="T19" s="50"/>
      <c r="U19" s="49"/>
    </row>
    <row r="20" spans="1:21" s="1" customFormat="1" ht="15.75" x14ac:dyDescent="0.2">
      <c r="A20" s="37" t="s">
        <v>72</v>
      </c>
      <c r="B20" s="70">
        <v>4</v>
      </c>
      <c r="C20" s="70">
        <v>1</v>
      </c>
      <c r="D20" s="70">
        <f t="shared" si="4"/>
        <v>4</v>
      </c>
      <c r="E20" s="70">
        <f t="shared" si="5"/>
        <v>0</v>
      </c>
      <c r="F20" s="58">
        <f t="shared" si="0"/>
        <v>0</v>
      </c>
      <c r="G20" s="34">
        <f t="shared" si="1"/>
        <v>0</v>
      </c>
      <c r="H20" s="34">
        <f t="shared" si="2"/>
        <v>0</v>
      </c>
      <c r="I20" s="124">
        <f t="shared" si="3"/>
        <v>0</v>
      </c>
      <c r="J20" s="3"/>
      <c r="K20" s="61"/>
      <c r="L20" s="17"/>
      <c r="M20" s="45"/>
      <c r="N20" s="46"/>
      <c r="O20" s="46"/>
      <c r="P20" s="46"/>
      <c r="Q20" s="50"/>
      <c r="R20" s="50"/>
      <c r="S20" s="50"/>
      <c r="T20" s="50"/>
      <c r="U20" s="49"/>
    </row>
    <row r="21" spans="1:21" s="1" customFormat="1" ht="15.75" x14ac:dyDescent="0.2">
      <c r="A21" s="37" t="s">
        <v>73</v>
      </c>
      <c r="B21" s="70">
        <v>2</v>
      </c>
      <c r="C21" s="70">
        <v>1</v>
      </c>
      <c r="D21" s="70">
        <f t="shared" si="4"/>
        <v>2</v>
      </c>
      <c r="E21" s="70">
        <f t="shared" si="5"/>
        <v>0</v>
      </c>
      <c r="F21" s="20">
        <f>D21*E21</f>
        <v>0</v>
      </c>
      <c r="G21" s="20">
        <f>F21*0.05</f>
        <v>0</v>
      </c>
      <c r="H21" s="20">
        <f>F21*0.1</f>
        <v>0</v>
      </c>
      <c r="I21" s="124">
        <f>F21*$L$6+G21*$L$5+H21*$L$7</f>
        <v>0</v>
      </c>
      <c r="J21" s="3"/>
      <c r="K21" s="71"/>
      <c r="L21" s="4"/>
      <c r="M21" s="45"/>
      <c r="N21" s="46"/>
      <c r="O21" s="46"/>
      <c r="P21" s="46"/>
      <c r="Q21" s="50"/>
      <c r="R21" s="50"/>
      <c r="S21" s="50"/>
      <c r="T21" s="50"/>
      <c r="U21" s="49"/>
    </row>
    <row r="22" spans="1:21" s="1" customFormat="1" ht="15.75" x14ac:dyDescent="0.2">
      <c r="A22" s="37" t="s">
        <v>74</v>
      </c>
      <c r="B22" s="70">
        <v>1</v>
      </c>
      <c r="C22" s="70">
        <v>1</v>
      </c>
      <c r="D22" s="70">
        <f t="shared" si="4"/>
        <v>1</v>
      </c>
      <c r="E22" s="70">
        <f t="shared" si="5"/>
        <v>0</v>
      </c>
      <c r="F22" s="20">
        <f>D22*E22</f>
        <v>0</v>
      </c>
      <c r="G22" s="20">
        <f>F22*0.05</f>
        <v>0</v>
      </c>
      <c r="H22" s="20">
        <f>F22*0.1</f>
        <v>0</v>
      </c>
      <c r="I22" s="124">
        <f>F22*$L$6+G22*$L$5+H22*$L$7</f>
        <v>0</v>
      </c>
      <c r="J22" s="3"/>
      <c r="K22" s="4"/>
      <c r="L22" s="4"/>
      <c r="M22" s="45"/>
      <c r="N22" s="46"/>
      <c r="O22" s="46"/>
      <c r="P22" s="46"/>
      <c r="Q22" s="50"/>
      <c r="R22" s="50"/>
      <c r="S22" s="50"/>
      <c r="T22" s="50"/>
      <c r="U22" s="49"/>
    </row>
    <row r="23" spans="1:21" s="1" customFormat="1" ht="15.75" x14ac:dyDescent="0.2">
      <c r="A23" s="37" t="s">
        <v>75</v>
      </c>
      <c r="B23" s="70" t="s">
        <v>85</v>
      </c>
      <c r="C23" s="70"/>
      <c r="D23" s="70"/>
      <c r="E23" s="70"/>
      <c r="F23" s="20">
        <f>D23*E23</f>
        <v>0</v>
      </c>
      <c r="G23" s="20">
        <f>F23*0.05</f>
        <v>0</v>
      </c>
      <c r="H23" s="20">
        <f>F23*0.1</f>
        <v>0</v>
      </c>
      <c r="I23" s="124">
        <f>F23*$L$6+G23*$L$5+H23*$L$7</f>
        <v>0</v>
      </c>
      <c r="J23" s="3"/>
      <c r="K23" s="5"/>
      <c r="L23" s="6"/>
      <c r="M23" s="45"/>
      <c r="N23" s="46"/>
      <c r="O23" s="46"/>
      <c r="P23" s="46"/>
      <c r="Q23" s="50"/>
      <c r="R23" s="50"/>
      <c r="S23" s="51"/>
      <c r="T23" s="51"/>
      <c r="U23" s="49"/>
    </row>
    <row r="24" spans="1:21" s="1" customFormat="1" ht="15.75" x14ac:dyDescent="0.2">
      <c r="A24" s="37" t="s">
        <v>76</v>
      </c>
      <c r="B24" s="70">
        <v>2</v>
      </c>
      <c r="C24" s="70">
        <v>1</v>
      </c>
      <c r="D24" s="70">
        <f>B24*C24</f>
        <v>2</v>
      </c>
      <c r="E24" s="70">
        <f t="shared" si="5"/>
        <v>0</v>
      </c>
      <c r="F24" s="20">
        <f>D24*E24</f>
        <v>0</v>
      </c>
      <c r="G24" s="20">
        <f>F24*0.05</f>
        <v>0</v>
      </c>
      <c r="H24" s="20">
        <f>F24*0.1</f>
        <v>0</v>
      </c>
      <c r="I24" s="124">
        <f>F24*$L$6+G24*$L$5+H24*$L$7</f>
        <v>0</v>
      </c>
      <c r="J24" s="3"/>
      <c r="K24" s="5"/>
      <c r="L24" s="6"/>
      <c r="M24" s="45"/>
      <c r="N24" s="46"/>
      <c r="O24" s="46"/>
      <c r="P24" s="46"/>
      <c r="Q24" s="50"/>
      <c r="R24" s="50"/>
      <c r="S24" s="51"/>
      <c r="T24" s="51"/>
      <c r="U24" s="49"/>
    </row>
    <row r="25" spans="1:21" s="1" customFormat="1" ht="15.75" x14ac:dyDescent="0.2">
      <c r="A25" s="37" t="s">
        <v>77</v>
      </c>
      <c r="B25" s="70" t="s">
        <v>85</v>
      </c>
      <c r="C25" s="70"/>
      <c r="D25" s="70"/>
      <c r="E25" s="70"/>
      <c r="F25" s="20"/>
      <c r="G25" s="20"/>
      <c r="H25" s="20"/>
      <c r="I25" s="32"/>
      <c r="J25" s="3"/>
      <c r="K25" s="5"/>
      <c r="L25" s="6"/>
      <c r="M25" s="45"/>
      <c r="N25" s="46"/>
      <c r="O25" s="46"/>
      <c r="P25" s="46"/>
      <c r="Q25" s="46"/>
      <c r="R25" s="46"/>
      <c r="S25" s="46"/>
      <c r="T25" s="46"/>
      <c r="U25" s="49"/>
    </row>
    <row r="26" spans="1:21" s="1" customFormat="1" ht="28.5" customHeight="1" x14ac:dyDescent="0.2">
      <c r="A26" s="37" t="s">
        <v>78</v>
      </c>
      <c r="B26" s="70">
        <v>1</v>
      </c>
      <c r="C26" s="70">
        <v>1</v>
      </c>
      <c r="D26" s="70">
        <f t="shared" ref="D26:D31" si="6">B26*C26</f>
        <v>1</v>
      </c>
      <c r="E26" s="70">
        <f t="shared" si="5"/>
        <v>0</v>
      </c>
      <c r="F26" s="34">
        <f t="shared" ref="F26:F29" si="7">D26*E26</f>
        <v>0</v>
      </c>
      <c r="G26" s="34">
        <f t="shared" ref="G26:G29" si="8">F26*0.05</f>
        <v>0</v>
      </c>
      <c r="H26" s="34">
        <f t="shared" ref="H26:H29" si="9">F26*0.1</f>
        <v>0</v>
      </c>
      <c r="I26" s="124">
        <f t="shared" ref="I26:I30" si="10">F26*$L$6+G26*$L$5+H26*$L$7</f>
        <v>0</v>
      </c>
      <c r="J26" s="9"/>
      <c r="K26" s="60"/>
      <c r="L26" s="6"/>
      <c r="M26" s="45"/>
      <c r="N26" s="46"/>
      <c r="O26" s="46"/>
      <c r="P26" s="46"/>
      <c r="Q26" s="46"/>
      <c r="R26" s="46"/>
      <c r="S26" s="46"/>
      <c r="T26" s="46"/>
      <c r="U26" s="49"/>
    </row>
    <row r="27" spans="1:21" s="1" customFormat="1" ht="15.75" x14ac:dyDescent="0.2">
      <c r="A27" s="37" t="s">
        <v>79</v>
      </c>
      <c r="B27" s="70">
        <v>1</v>
      </c>
      <c r="C27" s="70">
        <v>1</v>
      </c>
      <c r="D27" s="70">
        <f t="shared" si="6"/>
        <v>1</v>
      </c>
      <c r="E27" s="70">
        <f t="shared" si="5"/>
        <v>0</v>
      </c>
      <c r="F27" s="20">
        <f t="shared" si="7"/>
        <v>0</v>
      </c>
      <c r="G27" s="20">
        <f t="shared" si="8"/>
        <v>0</v>
      </c>
      <c r="H27" s="34">
        <f t="shared" si="9"/>
        <v>0</v>
      </c>
      <c r="I27" s="124">
        <f t="shared" si="10"/>
        <v>0</v>
      </c>
      <c r="J27" s="3"/>
      <c r="K27" s="60"/>
      <c r="M27" s="45"/>
      <c r="N27" s="46"/>
      <c r="O27" s="46"/>
      <c r="P27" s="46"/>
      <c r="Q27" s="46"/>
      <c r="R27" s="46"/>
      <c r="S27" s="46"/>
      <c r="T27" s="46"/>
      <c r="U27" s="49"/>
    </row>
    <row r="28" spans="1:21" s="1" customFormat="1" ht="27.75" customHeight="1" x14ac:dyDescent="0.2">
      <c r="A28" s="37" t="s">
        <v>80</v>
      </c>
      <c r="B28" s="70">
        <v>1</v>
      </c>
      <c r="C28" s="70">
        <v>1</v>
      </c>
      <c r="D28" s="70">
        <f t="shared" si="6"/>
        <v>1</v>
      </c>
      <c r="E28" s="70">
        <f t="shared" si="5"/>
        <v>0</v>
      </c>
      <c r="F28" s="34">
        <f t="shared" si="7"/>
        <v>0</v>
      </c>
      <c r="G28" s="20">
        <f t="shared" si="8"/>
        <v>0</v>
      </c>
      <c r="H28" s="34">
        <f t="shared" si="9"/>
        <v>0</v>
      </c>
      <c r="I28" s="124">
        <f t="shared" si="10"/>
        <v>0</v>
      </c>
      <c r="J28" s="3"/>
      <c r="K28" s="60"/>
      <c r="M28" s="45"/>
      <c r="N28" s="46"/>
      <c r="O28" s="46"/>
      <c r="P28" s="46"/>
      <c r="Q28" s="46"/>
      <c r="R28" s="46"/>
      <c r="S28" s="46"/>
      <c r="T28" s="46"/>
      <c r="U28" s="49"/>
    </row>
    <row r="29" spans="1:21" s="1" customFormat="1" ht="15.75" x14ac:dyDescent="0.2">
      <c r="A29" s="37" t="s">
        <v>81</v>
      </c>
      <c r="B29" s="70">
        <v>1</v>
      </c>
      <c r="C29" s="70">
        <v>1</v>
      </c>
      <c r="D29" s="70">
        <f t="shared" si="6"/>
        <v>1</v>
      </c>
      <c r="E29" s="70">
        <f t="shared" si="5"/>
        <v>0</v>
      </c>
      <c r="F29" s="20">
        <f t="shared" si="7"/>
        <v>0</v>
      </c>
      <c r="G29" s="20">
        <f t="shared" si="8"/>
        <v>0</v>
      </c>
      <c r="H29" s="20">
        <f t="shared" si="9"/>
        <v>0</v>
      </c>
      <c r="I29" s="124">
        <f t="shared" si="10"/>
        <v>0</v>
      </c>
      <c r="J29" s="3"/>
      <c r="K29" s="60"/>
      <c r="M29" s="45"/>
      <c r="N29" s="46"/>
      <c r="O29" s="46"/>
      <c r="P29" s="46"/>
      <c r="Q29" s="46"/>
      <c r="R29" s="46"/>
      <c r="S29" s="46"/>
      <c r="T29" s="46"/>
      <c r="U29" s="49"/>
    </row>
    <row r="30" spans="1:21" s="1" customFormat="1" ht="33" customHeight="1" x14ac:dyDescent="0.2">
      <c r="A30" s="37" t="s">
        <v>82</v>
      </c>
      <c r="B30" s="28">
        <v>32</v>
      </c>
      <c r="C30" s="28">
        <v>1</v>
      </c>
      <c r="D30" s="28">
        <f t="shared" si="6"/>
        <v>32</v>
      </c>
      <c r="E30" s="28">
        <f t="shared" ref="E30:E31" si="11">$K$10</f>
        <v>38</v>
      </c>
      <c r="F30" s="20">
        <f t="shared" ref="F30" si="12">D30*E30</f>
        <v>1216</v>
      </c>
      <c r="G30" s="20">
        <f t="shared" ref="G30" si="13">F30*0.05</f>
        <v>60.800000000000004</v>
      </c>
      <c r="H30" s="20">
        <f t="shared" ref="H30" si="14">F30*0.1</f>
        <v>121.60000000000001</v>
      </c>
      <c r="I30" s="32">
        <f t="shared" si="10"/>
        <v>176331.55200000003</v>
      </c>
      <c r="J30" s="3"/>
      <c r="K30" s="60"/>
      <c r="M30" s="45"/>
      <c r="N30" s="46"/>
      <c r="O30" s="46"/>
      <c r="P30" s="46"/>
      <c r="Q30" s="46"/>
      <c r="R30" s="46"/>
      <c r="S30" s="46"/>
      <c r="T30" s="46"/>
      <c r="U30" s="49"/>
    </row>
    <row r="31" spans="1:21" s="1" customFormat="1" ht="16.5" customHeight="1" x14ac:dyDescent="0.2">
      <c r="A31" s="37" t="s">
        <v>83</v>
      </c>
      <c r="B31" s="70">
        <v>8</v>
      </c>
      <c r="C31" s="70">
        <v>1</v>
      </c>
      <c r="D31" s="70">
        <f t="shared" si="6"/>
        <v>8</v>
      </c>
      <c r="E31" s="10">
        <f t="shared" si="11"/>
        <v>38</v>
      </c>
      <c r="F31" s="58">
        <f t="shared" ref="F31" si="15">D31*E31</f>
        <v>304</v>
      </c>
      <c r="G31" s="20">
        <f t="shared" ref="G31" si="16">F31*0.05</f>
        <v>15.200000000000001</v>
      </c>
      <c r="H31" s="20">
        <f t="shared" ref="H31" si="17">F31*0.1</f>
        <v>30.400000000000002</v>
      </c>
      <c r="I31" s="32">
        <f>F31*$L$6+G31*$L$5+H31*$L$7</f>
        <v>44082.888000000006</v>
      </c>
      <c r="J31" s="3"/>
      <c r="K31" s="3"/>
      <c r="M31" s="45"/>
      <c r="N31" s="46"/>
      <c r="O31" s="46"/>
      <c r="P31" s="46"/>
      <c r="Q31" s="46"/>
      <c r="R31" s="46"/>
      <c r="S31" s="46"/>
      <c r="T31" s="46"/>
      <c r="U31" s="49"/>
    </row>
    <row r="32" spans="1:21" s="1" customFormat="1" ht="13.5" x14ac:dyDescent="0.25">
      <c r="A32" s="101" t="s">
        <v>21</v>
      </c>
      <c r="B32" s="102"/>
      <c r="C32" s="102"/>
      <c r="D32" s="102"/>
      <c r="E32" s="103"/>
      <c r="F32" s="104">
        <f>SUM(F5:H31)</f>
        <v>7511.8</v>
      </c>
      <c r="G32" s="105"/>
      <c r="H32" s="106"/>
      <c r="I32" s="95">
        <f>SUM(I5:I31)</f>
        <v>947202.054</v>
      </c>
      <c r="J32" s="3"/>
      <c r="M32" s="45"/>
      <c r="N32" s="46"/>
      <c r="O32" s="46"/>
      <c r="P32" s="46"/>
      <c r="Q32" s="46"/>
      <c r="R32" s="46"/>
      <c r="S32" s="46"/>
      <c r="T32" s="46"/>
      <c r="U32" s="49"/>
    </row>
    <row r="33" spans="1:21" s="1" customFormat="1" ht="12.75" x14ac:dyDescent="0.2">
      <c r="A33" s="78" t="s">
        <v>103</v>
      </c>
      <c r="B33" s="70"/>
      <c r="C33" s="2"/>
      <c r="D33" s="2"/>
      <c r="E33" s="2"/>
      <c r="F33" s="2"/>
      <c r="G33" s="2"/>
      <c r="H33" s="2"/>
      <c r="I33" s="33"/>
      <c r="J33" s="3"/>
      <c r="M33" s="45"/>
      <c r="N33" s="46"/>
      <c r="O33" s="46"/>
      <c r="P33" s="46"/>
      <c r="Q33" s="46"/>
      <c r="R33" s="48"/>
      <c r="S33" s="46"/>
      <c r="T33" s="46"/>
      <c r="U33" s="49"/>
    </row>
    <row r="34" spans="1:21" s="1" customFormat="1" ht="15.75" x14ac:dyDescent="0.25">
      <c r="A34" s="36" t="s">
        <v>60</v>
      </c>
      <c r="B34" s="93" t="s">
        <v>104</v>
      </c>
      <c r="C34" s="20"/>
      <c r="D34" s="20"/>
      <c r="E34" s="20"/>
      <c r="F34" s="20">
        <f t="shared" ref="F34:F36" si="18">D34*E34</f>
        <v>0</v>
      </c>
      <c r="G34" s="20">
        <f t="shared" ref="G34:G36" si="19">F34*0.05</f>
        <v>0</v>
      </c>
      <c r="H34" s="20">
        <f t="shared" ref="H34:H36" si="20">F34*0.1</f>
        <v>0</v>
      </c>
      <c r="I34" s="124">
        <f>F34*$L$6+G34*$L$5+H34*$L$7</f>
        <v>0</v>
      </c>
      <c r="J34" s="3"/>
      <c r="K34" s="3"/>
      <c r="M34" s="52"/>
      <c r="N34" s="52"/>
      <c r="O34" s="52"/>
      <c r="P34" s="52"/>
      <c r="Q34" s="52"/>
      <c r="R34" s="53"/>
      <c r="S34" s="53"/>
      <c r="T34" s="53"/>
      <c r="U34" s="54"/>
    </row>
    <row r="35" spans="1:21" s="1" customFormat="1" ht="12.75" x14ac:dyDescent="0.2">
      <c r="A35" s="36" t="s">
        <v>105</v>
      </c>
      <c r="B35" s="28" t="s">
        <v>84</v>
      </c>
      <c r="C35" s="28"/>
      <c r="D35" s="28"/>
      <c r="E35" s="28"/>
      <c r="F35" s="28">
        <f t="shared" si="18"/>
        <v>0</v>
      </c>
      <c r="G35" s="28">
        <f t="shared" si="19"/>
        <v>0</v>
      </c>
      <c r="H35" s="28">
        <f t="shared" si="20"/>
        <v>0</v>
      </c>
      <c r="I35" s="124">
        <f t="shared" ref="I35:I41" si="21">F35*$L$6+G35*$L$5+H35*$L$7</f>
        <v>0</v>
      </c>
      <c r="J35" s="3"/>
      <c r="K35" s="3"/>
      <c r="M35" s="45"/>
      <c r="N35" s="46"/>
      <c r="O35" s="46"/>
      <c r="P35" s="46"/>
      <c r="Q35" s="46"/>
      <c r="R35" s="46"/>
      <c r="S35" s="46"/>
      <c r="T35" s="46"/>
      <c r="U35" s="47"/>
    </row>
    <row r="36" spans="1:21" s="1" customFormat="1" ht="15.75" x14ac:dyDescent="0.2">
      <c r="A36" s="36" t="s">
        <v>106</v>
      </c>
      <c r="B36" s="28">
        <v>16</v>
      </c>
      <c r="C36" s="28">
        <v>1</v>
      </c>
      <c r="D36" s="28">
        <v>16</v>
      </c>
      <c r="E36" s="28">
        <f t="shared" ref="E36:E37" si="22">$K$9</f>
        <v>0</v>
      </c>
      <c r="F36" s="94">
        <f t="shared" si="18"/>
        <v>0</v>
      </c>
      <c r="G36" s="28">
        <f t="shared" si="19"/>
        <v>0</v>
      </c>
      <c r="H36" s="28">
        <f t="shared" si="20"/>
        <v>0</v>
      </c>
      <c r="I36" s="124">
        <f t="shared" si="21"/>
        <v>0</v>
      </c>
      <c r="J36" s="3"/>
      <c r="K36" s="3"/>
      <c r="M36" s="45"/>
      <c r="N36" s="46"/>
      <c r="O36" s="46"/>
      <c r="P36" s="46"/>
      <c r="Q36" s="46"/>
      <c r="R36" s="46"/>
      <c r="S36" s="46"/>
      <c r="T36" s="46"/>
      <c r="U36" s="49"/>
    </row>
    <row r="37" spans="1:21" s="1" customFormat="1" ht="15.75" x14ac:dyDescent="0.2">
      <c r="A37" s="36" t="s">
        <v>107</v>
      </c>
      <c r="B37" s="28">
        <v>16</v>
      </c>
      <c r="C37" s="28">
        <v>1</v>
      </c>
      <c r="D37" s="28">
        <v>16</v>
      </c>
      <c r="E37" s="28">
        <f t="shared" si="22"/>
        <v>0</v>
      </c>
      <c r="F37" s="94">
        <f t="shared" ref="F37:F41" si="23">D37*E37</f>
        <v>0</v>
      </c>
      <c r="G37" s="28">
        <f t="shared" ref="G37:G41" si="24">F37*0.05</f>
        <v>0</v>
      </c>
      <c r="H37" s="28">
        <f t="shared" ref="H37:H41" si="25">F37*0.1</f>
        <v>0</v>
      </c>
      <c r="I37" s="124">
        <f t="shared" si="21"/>
        <v>0</v>
      </c>
      <c r="J37" s="3"/>
      <c r="M37" s="45"/>
      <c r="N37" s="46"/>
      <c r="O37" s="46"/>
      <c r="P37" s="46"/>
      <c r="Q37" s="46"/>
      <c r="R37" s="46"/>
      <c r="S37" s="46"/>
      <c r="T37" s="46"/>
      <c r="U37" s="49"/>
    </row>
    <row r="38" spans="1:21" s="1" customFormat="1" ht="15.75" x14ac:dyDescent="0.2">
      <c r="A38" s="36" t="s">
        <v>108</v>
      </c>
      <c r="B38" s="28">
        <v>1</v>
      </c>
      <c r="C38" s="28">
        <v>52</v>
      </c>
      <c r="D38" s="28">
        <v>52</v>
      </c>
      <c r="E38" s="28">
        <f>$K$10</f>
        <v>38</v>
      </c>
      <c r="F38" s="94">
        <f t="shared" si="23"/>
        <v>1976</v>
      </c>
      <c r="G38" s="28">
        <f t="shared" si="24"/>
        <v>98.800000000000011</v>
      </c>
      <c r="H38" s="28">
        <f t="shared" si="25"/>
        <v>197.60000000000002</v>
      </c>
      <c r="I38" s="32">
        <f t="shared" si="21"/>
        <v>286538.772</v>
      </c>
      <c r="J38" s="3"/>
      <c r="K38" s="3"/>
      <c r="M38" s="45"/>
      <c r="N38" s="46"/>
      <c r="O38" s="46"/>
      <c r="P38" s="46"/>
      <c r="Q38" s="46"/>
      <c r="R38" s="48"/>
      <c r="S38" s="46"/>
      <c r="T38" s="46"/>
      <c r="U38" s="49"/>
    </row>
    <row r="39" spans="1:21" s="1" customFormat="1" ht="18" customHeight="1" x14ac:dyDescent="0.2">
      <c r="A39" s="36" t="s">
        <v>109</v>
      </c>
      <c r="B39" s="28" t="s">
        <v>84</v>
      </c>
      <c r="C39" s="28"/>
      <c r="D39" s="28"/>
      <c r="E39" s="28"/>
      <c r="F39" s="94">
        <f t="shared" si="23"/>
        <v>0</v>
      </c>
      <c r="G39" s="28">
        <f t="shared" si="24"/>
        <v>0</v>
      </c>
      <c r="H39" s="28">
        <f t="shared" si="25"/>
        <v>0</v>
      </c>
      <c r="I39" s="124">
        <f t="shared" si="21"/>
        <v>0</v>
      </c>
      <c r="J39" s="3"/>
      <c r="K39" s="3"/>
      <c r="M39" s="45"/>
      <c r="N39" s="46"/>
      <c r="O39" s="46"/>
      <c r="P39" s="46"/>
      <c r="Q39" s="46"/>
      <c r="R39" s="46"/>
      <c r="S39" s="46"/>
      <c r="T39" s="46"/>
      <c r="U39" s="49"/>
    </row>
    <row r="40" spans="1:21" s="1" customFormat="1" ht="12.75" x14ac:dyDescent="0.2">
      <c r="A40" s="36" t="s">
        <v>110</v>
      </c>
      <c r="B40" s="28">
        <v>1</v>
      </c>
      <c r="C40" s="28">
        <v>1</v>
      </c>
      <c r="D40" s="28">
        <v>1</v>
      </c>
      <c r="E40" s="28">
        <f>$K$10</f>
        <v>38</v>
      </c>
      <c r="F40" s="94">
        <f t="shared" si="23"/>
        <v>38</v>
      </c>
      <c r="G40" s="28">
        <f t="shared" si="24"/>
        <v>1.9000000000000001</v>
      </c>
      <c r="H40" s="28">
        <f t="shared" si="25"/>
        <v>3.8000000000000003</v>
      </c>
      <c r="I40" s="32">
        <f t="shared" si="21"/>
        <v>5510.3610000000008</v>
      </c>
      <c r="J40" s="3"/>
      <c r="K40" s="3"/>
      <c r="M40" s="45"/>
      <c r="N40" s="46"/>
      <c r="O40" s="46"/>
      <c r="P40" s="46"/>
      <c r="Q40" s="46"/>
      <c r="R40" s="46"/>
      <c r="S40" s="46"/>
      <c r="T40" s="46"/>
      <c r="U40" s="49"/>
    </row>
    <row r="41" spans="1:21" s="1" customFormat="1" ht="41.25" x14ac:dyDescent="0.2">
      <c r="A41" s="36" t="s">
        <v>111</v>
      </c>
      <c r="B41" s="10">
        <v>1</v>
      </c>
      <c r="C41" s="10">
        <v>1</v>
      </c>
      <c r="D41" s="10">
        <v>1</v>
      </c>
      <c r="E41" s="10">
        <f>$K$11</f>
        <v>766</v>
      </c>
      <c r="F41" s="59">
        <f t="shared" si="23"/>
        <v>766</v>
      </c>
      <c r="G41" s="10">
        <f t="shared" si="24"/>
        <v>38.300000000000004</v>
      </c>
      <c r="H41" s="10">
        <f t="shared" si="25"/>
        <v>76.600000000000009</v>
      </c>
      <c r="I41" s="35">
        <f t="shared" si="21"/>
        <v>111077.277</v>
      </c>
      <c r="J41" s="3"/>
      <c r="K41" s="3"/>
      <c r="M41" s="45"/>
      <c r="N41" s="46"/>
      <c r="O41" s="46"/>
      <c r="P41" s="46"/>
      <c r="Q41" s="46"/>
      <c r="R41" s="46"/>
      <c r="S41" s="46"/>
      <c r="T41" s="46"/>
      <c r="U41" s="49"/>
    </row>
    <row r="42" spans="1:21" s="1" customFormat="1" ht="12.75" x14ac:dyDescent="0.2">
      <c r="A42" s="36" t="s">
        <v>112</v>
      </c>
      <c r="B42" s="70" t="s">
        <v>84</v>
      </c>
      <c r="C42" s="10"/>
      <c r="D42" s="10"/>
      <c r="E42" s="10"/>
      <c r="F42" s="59"/>
      <c r="G42" s="10"/>
      <c r="H42" s="10"/>
      <c r="I42" s="35"/>
      <c r="J42" s="3"/>
      <c r="K42" s="3"/>
      <c r="M42" s="45"/>
      <c r="N42" s="46"/>
      <c r="O42" s="46"/>
      <c r="P42" s="46"/>
      <c r="Q42" s="46"/>
      <c r="R42" s="46"/>
      <c r="S42" s="46"/>
      <c r="T42" s="46"/>
      <c r="U42" s="49"/>
    </row>
    <row r="43" spans="1:21" s="1" customFormat="1" ht="13.5" x14ac:dyDescent="0.25">
      <c r="A43" s="57" t="s">
        <v>22</v>
      </c>
      <c r="B43" s="107"/>
      <c r="C43" s="108"/>
      <c r="D43" s="108"/>
      <c r="E43" s="109"/>
      <c r="F43" s="113">
        <f>SUM(F34:H42)</f>
        <v>3197.0000000000005</v>
      </c>
      <c r="G43" s="114"/>
      <c r="H43" s="115"/>
      <c r="I43" s="12">
        <f>SUM(I34:I42)</f>
        <v>403126.41</v>
      </c>
      <c r="J43" s="16"/>
      <c r="K43" s="40">
        <f>F44/Responses!E20</f>
        <v>12.707838479809975</v>
      </c>
      <c r="L43" s="40" t="s">
        <v>23</v>
      </c>
      <c r="M43" s="45"/>
      <c r="N43" s="46"/>
      <c r="O43" s="46"/>
      <c r="P43" s="46"/>
      <c r="Q43" s="46"/>
      <c r="R43" s="46"/>
      <c r="S43" s="46"/>
      <c r="T43" s="46"/>
      <c r="U43" s="49"/>
    </row>
    <row r="44" spans="1:21" s="1" customFormat="1" ht="13.5" customHeight="1" x14ac:dyDescent="0.25">
      <c r="A44" s="41" t="s">
        <v>24</v>
      </c>
      <c r="B44" s="110"/>
      <c r="C44" s="111"/>
      <c r="D44" s="111"/>
      <c r="E44" s="112"/>
      <c r="F44" s="113">
        <f>ROUND(SUM(F32,F43), -2)</f>
        <v>10700</v>
      </c>
      <c r="G44" s="114"/>
      <c r="H44" s="115"/>
      <c r="I44" s="12">
        <f>ROUND(SUM(I43,I32), -4)</f>
        <v>1350000</v>
      </c>
      <c r="J44" s="16"/>
      <c r="K44" s="15"/>
      <c r="L44" s="3"/>
      <c r="M44" s="45"/>
      <c r="N44" s="46"/>
      <c r="O44" s="46"/>
      <c r="P44" s="46"/>
      <c r="Q44" s="46"/>
      <c r="R44" s="46"/>
      <c r="S44" s="46"/>
      <c r="T44" s="46"/>
      <c r="U44" s="49"/>
    </row>
    <row r="45" spans="1:21" s="1" customFormat="1" ht="13.5" customHeight="1" x14ac:dyDescent="0.25">
      <c r="A45" s="41" t="s">
        <v>25</v>
      </c>
      <c r="B45" s="110"/>
      <c r="C45" s="111"/>
      <c r="D45" s="111"/>
      <c r="E45" s="111"/>
      <c r="F45" s="111"/>
      <c r="G45" s="111"/>
      <c r="H45" s="112"/>
      <c r="I45" s="72">
        <v>0</v>
      </c>
      <c r="J45" s="3"/>
      <c r="M45" s="52"/>
      <c r="N45" s="52"/>
      <c r="O45" s="52"/>
      <c r="P45" s="52"/>
      <c r="Q45" s="52"/>
      <c r="R45" s="53"/>
      <c r="S45" s="53"/>
      <c r="T45" s="53"/>
      <c r="U45" s="54"/>
    </row>
    <row r="46" spans="1:21" s="1" customFormat="1" ht="13.5" customHeight="1" x14ac:dyDescent="0.25">
      <c r="A46" s="41" t="s">
        <v>26</v>
      </c>
      <c r="B46" s="110"/>
      <c r="C46" s="111"/>
      <c r="D46" s="111"/>
      <c r="E46" s="111"/>
      <c r="F46" s="111"/>
      <c r="G46" s="111"/>
      <c r="H46" s="112"/>
      <c r="I46" s="72">
        <f>ROUND(SUM(I44:I45), -4)</f>
        <v>1350000</v>
      </c>
      <c r="J46" s="3"/>
      <c r="M46" s="55"/>
      <c r="N46" s="55"/>
      <c r="O46" s="55"/>
      <c r="P46" s="55"/>
      <c r="Q46" s="55"/>
      <c r="R46" s="53"/>
      <c r="S46" s="53"/>
      <c r="T46" s="53"/>
      <c r="U46" s="54"/>
    </row>
    <row r="47" spans="1:21" s="1" customFormat="1" ht="13.5" x14ac:dyDescent="0.25">
      <c r="G47" s="38"/>
      <c r="I47" s="8"/>
      <c r="J47" s="3"/>
      <c r="M47" s="55"/>
      <c r="N47" s="55"/>
      <c r="O47" s="55"/>
      <c r="P47" s="55"/>
      <c r="Q47" s="55"/>
      <c r="R47" s="55"/>
      <c r="S47" s="55"/>
      <c r="T47" s="55"/>
      <c r="U47" s="54"/>
    </row>
    <row r="48" spans="1:21" s="1" customFormat="1" ht="13.5" x14ac:dyDescent="0.25">
      <c r="A48" s="39" t="s">
        <v>27</v>
      </c>
      <c r="I48" s="8"/>
      <c r="J48" s="3"/>
      <c r="M48" s="55"/>
      <c r="N48" s="55"/>
      <c r="O48" s="55"/>
      <c r="P48" s="55"/>
      <c r="Q48" s="55"/>
      <c r="R48" s="55"/>
      <c r="S48" s="55"/>
      <c r="T48" s="55"/>
      <c r="U48" s="54"/>
    </row>
    <row r="49" spans="1:21" s="1" customFormat="1" ht="43.15" customHeight="1" x14ac:dyDescent="0.2">
      <c r="A49" s="98" t="s">
        <v>88</v>
      </c>
      <c r="B49" s="99"/>
      <c r="C49" s="99"/>
      <c r="D49" s="99"/>
      <c r="E49" s="99"/>
      <c r="F49" s="99"/>
      <c r="G49" s="99"/>
      <c r="H49" s="99"/>
      <c r="I49" s="99"/>
      <c r="J49" s="3"/>
      <c r="M49" s="26"/>
      <c r="N49" s="26"/>
      <c r="O49" s="26"/>
      <c r="P49" s="26"/>
      <c r="Q49" s="26"/>
      <c r="R49" s="26"/>
      <c r="S49" s="26"/>
      <c r="T49" s="26"/>
      <c r="U49" s="26"/>
    </row>
    <row r="50" spans="1:21" s="1" customFormat="1" ht="43.15" customHeight="1" x14ac:dyDescent="0.2">
      <c r="A50" s="98" t="s">
        <v>162</v>
      </c>
      <c r="B50" s="98"/>
      <c r="C50" s="98"/>
      <c r="D50" s="98"/>
      <c r="E50" s="98"/>
      <c r="F50" s="98"/>
      <c r="G50" s="98"/>
      <c r="H50" s="98"/>
      <c r="I50" s="98"/>
      <c r="J50" s="3"/>
      <c r="M50" s="26"/>
      <c r="N50" s="26"/>
      <c r="O50" s="26"/>
      <c r="P50" s="26"/>
      <c r="Q50" s="26"/>
      <c r="R50" s="26"/>
      <c r="S50" s="26"/>
      <c r="T50" s="26"/>
      <c r="U50" s="26"/>
    </row>
    <row r="51" spans="1:21" s="1" customFormat="1" ht="15.75" x14ac:dyDescent="0.2">
      <c r="A51" s="79" t="s">
        <v>89</v>
      </c>
      <c r="B51" s="80"/>
      <c r="C51" s="80"/>
      <c r="D51" s="80"/>
      <c r="E51" s="80"/>
      <c r="F51" s="80"/>
      <c r="G51" s="80"/>
      <c r="H51" s="80"/>
      <c r="I51" s="80"/>
      <c r="J51" s="9"/>
      <c r="M51" s="26"/>
      <c r="N51" s="26"/>
      <c r="O51" s="26"/>
      <c r="P51" s="26"/>
      <c r="Q51" s="26"/>
      <c r="R51" s="26"/>
      <c r="S51" s="26"/>
      <c r="T51" s="26"/>
      <c r="U51" s="26"/>
    </row>
    <row r="52" spans="1:21" s="1" customFormat="1" ht="15.75" x14ac:dyDescent="0.2">
      <c r="A52" s="79" t="s">
        <v>90</v>
      </c>
      <c r="B52" s="7"/>
      <c r="C52" s="7"/>
      <c r="D52" s="7"/>
      <c r="E52" s="7"/>
      <c r="F52" s="7"/>
      <c r="G52" s="7"/>
      <c r="H52" s="7"/>
      <c r="I52" s="81"/>
      <c r="J52" s="3"/>
      <c r="M52" s="26"/>
      <c r="N52" s="26"/>
      <c r="O52" s="26"/>
      <c r="P52" s="26"/>
      <c r="Q52" s="26"/>
      <c r="R52" s="26"/>
      <c r="S52" s="26"/>
      <c r="T52" s="26"/>
      <c r="U52" s="26"/>
    </row>
    <row r="53" spans="1:21" s="1" customFormat="1" ht="15.75" x14ac:dyDescent="0.2">
      <c r="A53" s="7" t="s">
        <v>91</v>
      </c>
      <c r="B53" s="7"/>
      <c r="C53" s="7"/>
      <c r="D53" s="7"/>
      <c r="E53" s="7"/>
      <c r="F53" s="7"/>
      <c r="G53" s="7"/>
      <c r="H53" s="7"/>
      <c r="I53" s="81"/>
      <c r="M53" s="26"/>
      <c r="N53" s="26"/>
      <c r="O53" s="26"/>
      <c r="P53" s="26"/>
      <c r="Q53" s="26"/>
      <c r="R53" s="26"/>
      <c r="S53" s="26"/>
      <c r="T53" s="26"/>
      <c r="U53" s="26"/>
    </row>
    <row r="54" spans="1:21" s="1" customFormat="1" ht="15.75" x14ac:dyDescent="0.2">
      <c r="A54" s="79" t="s">
        <v>92</v>
      </c>
      <c r="B54" s="7"/>
      <c r="C54" s="7"/>
      <c r="D54" s="7"/>
      <c r="E54" s="7"/>
      <c r="F54" s="7"/>
      <c r="G54" s="7"/>
      <c r="H54" s="7"/>
      <c r="I54" s="81"/>
      <c r="M54" s="26"/>
      <c r="N54" s="26"/>
      <c r="O54" s="26"/>
      <c r="P54" s="26"/>
      <c r="Q54" s="26"/>
      <c r="R54" s="26"/>
      <c r="S54" s="26"/>
      <c r="T54" s="26"/>
      <c r="U54" s="26"/>
    </row>
    <row r="55" spans="1:21" s="1" customFormat="1" ht="15.75" x14ac:dyDescent="0.2">
      <c r="A55" s="79" t="s">
        <v>93</v>
      </c>
      <c r="B55" s="7"/>
      <c r="C55" s="7"/>
      <c r="D55" s="7"/>
      <c r="E55" s="7"/>
      <c r="F55" s="7"/>
      <c r="G55" s="7"/>
      <c r="H55" s="7"/>
      <c r="I55" s="81"/>
      <c r="M55" s="56"/>
      <c r="N55" s="56"/>
      <c r="O55" s="56"/>
      <c r="P55" s="56"/>
      <c r="Q55" s="56"/>
      <c r="R55" s="56"/>
      <c r="S55" s="56"/>
      <c r="T55" s="56"/>
      <c r="U55" s="56"/>
    </row>
    <row r="56" spans="1:21" s="1" customFormat="1" ht="15.75" x14ac:dyDescent="0.2">
      <c r="A56" s="79" t="s">
        <v>94</v>
      </c>
      <c r="B56" s="7"/>
      <c r="C56" s="7"/>
      <c r="D56" s="7"/>
      <c r="E56" s="7"/>
      <c r="F56" s="7"/>
      <c r="G56" s="7"/>
      <c r="H56" s="7"/>
      <c r="I56" s="81"/>
      <c r="M56" s="26"/>
      <c r="N56" s="26"/>
      <c r="O56" s="26"/>
      <c r="P56" s="26"/>
      <c r="Q56" s="26"/>
      <c r="R56" s="26"/>
      <c r="S56" s="26"/>
      <c r="T56" s="26"/>
      <c r="U56" s="26"/>
    </row>
    <row r="57" spans="1:21" s="1" customFormat="1" ht="27.6" customHeight="1" x14ac:dyDescent="0.2">
      <c r="A57" s="97" t="s">
        <v>95</v>
      </c>
      <c r="B57" s="97"/>
      <c r="C57" s="97"/>
      <c r="D57" s="97"/>
      <c r="E57" s="97"/>
      <c r="F57" s="97"/>
      <c r="G57" s="97"/>
      <c r="H57" s="97"/>
      <c r="I57" s="97"/>
      <c r="M57" s="26"/>
      <c r="N57" s="26"/>
      <c r="O57" s="26"/>
      <c r="P57" s="26"/>
      <c r="Q57" s="26"/>
      <c r="R57" s="26"/>
      <c r="S57" s="26"/>
      <c r="T57" s="26"/>
      <c r="U57" s="26"/>
    </row>
    <row r="58" spans="1:21" s="1" customFormat="1" ht="15.75" x14ac:dyDescent="0.2">
      <c r="A58" s="79" t="s">
        <v>96</v>
      </c>
      <c r="B58" s="7"/>
      <c r="C58" s="7"/>
      <c r="D58" s="7"/>
      <c r="E58" s="7"/>
      <c r="F58" s="7"/>
      <c r="G58" s="7"/>
      <c r="H58" s="7"/>
      <c r="I58" s="81"/>
      <c r="M58" s="26"/>
      <c r="N58" s="26"/>
      <c r="O58" s="26"/>
      <c r="P58" s="26"/>
      <c r="Q58" s="26"/>
      <c r="R58" s="26"/>
      <c r="S58" s="26"/>
      <c r="T58" s="26"/>
      <c r="U58" s="26"/>
    </row>
    <row r="59" spans="1:21" ht="16.5" x14ac:dyDescent="0.25">
      <c r="A59" s="79" t="s">
        <v>97</v>
      </c>
      <c r="B59" s="7"/>
      <c r="C59" s="7"/>
      <c r="D59" s="7"/>
      <c r="E59" s="7"/>
      <c r="F59" s="7"/>
      <c r="G59" s="7"/>
      <c r="H59" s="7"/>
      <c r="I59" s="81"/>
    </row>
    <row r="60" spans="1:21" ht="43.9" customHeight="1" x14ac:dyDescent="0.25">
      <c r="A60" s="97" t="s">
        <v>98</v>
      </c>
      <c r="B60" s="97"/>
      <c r="C60" s="97"/>
      <c r="D60" s="97"/>
      <c r="E60" s="97"/>
      <c r="F60" s="97"/>
      <c r="G60" s="97"/>
      <c r="H60" s="97"/>
      <c r="I60" s="97"/>
    </row>
    <row r="61" spans="1:21" ht="16.5" x14ac:dyDescent="0.25">
      <c r="A61" s="79" t="s">
        <v>99</v>
      </c>
      <c r="B61" s="7"/>
      <c r="C61" s="7"/>
      <c r="D61" s="7"/>
      <c r="E61" s="7"/>
      <c r="F61" s="7"/>
      <c r="G61" s="7"/>
      <c r="H61" s="7"/>
      <c r="I61" s="81"/>
    </row>
    <row r="62" spans="1:21" ht="16.5" x14ac:dyDescent="0.25">
      <c r="A62" s="79" t="s">
        <v>100</v>
      </c>
      <c r="B62" s="7"/>
      <c r="C62" s="7"/>
      <c r="D62" s="7"/>
      <c r="E62" s="7"/>
      <c r="F62" s="7"/>
      <c r="G62" s="7"/>
      <c r="H62" s="7"/>
      <c r="I62" s="81"/>
    </row>
    <row r="63" spans="1:21" ht="16.5" x14ac:dyDescent="0.25">
      <c r="A63" s="79" t="s">
        <v>101</v>
      </c>
      <c r="B63" s="7"/>
      <c r="C63" s="7"/>
      <c r="D63" s="7"/>
      <c r="E63" s="7"/>
      <c r="F63" s="7"/>
      <c r="G63" s="7"/>
      <c r="H63" s="7"/>
      <c r="I63" s="81"/>
    </row>
    <row r="64" spans="1:21" ht="16.5" x14ac:dyDescent="0.25">
      <c r="A64" s="7" t="s">
        <v>102</v>
      </c>
      <c r="B64" s="7"/>
      <c r="C64" s="7"/>
      <c r="D64" s="7"/>
      <c r="E64" s="7"/>
      <c r="F64" s="7"/>
      <c r="G64" s="7"/>
      <c r="H64" s="7"/>
      <c r="I64" s="81"/>
    </row>
    <row r="65" spans="1:3" ht="15.75" x14ac:dyDescent="0.25">
      <c r="A65" s="62"/>
      <c r="B65" s="62"/>
      <c r="C65" s="62"/>
    </row>
    <row r="66" spans="1:3" ht="15.75" x14ac:dyDescent="0.25">
      <c r="A66" s="62"/>
      <c r="B66" s="62"/>
      <c r="C66" s="62"/>
    </row>
    <row r="67" spans="1:3" ht="15.75" x14ac:dyDescent="0.25">
      <c r="A67" s="63"/>
      <c r="B67" s="63"/>
      <c r="C67" s="63"/>
    </row>
    <row r="68" spans="1:3" ht="15.75" x14ac:dyDescent="0.25">
      <c r="A68" s="62"/>
      <c r="B68" s="62"/>
      <c r="C68" s="62"/>
    </row>
    <row r="69" spans="1:3" ht="15.75" x14ac:dyDescent="0.25">
      <c r="A69" s="62"/>
      <c r="B69" s="62"/>
      <c r="C69" s="62"/>
    </row>
    <row r="70" spans="1:3" ht="15.75" x14ac:dyDescent="0.25">
      <c r="A70" s="63"/>
      <c r="B70" s="63"/>
      <c r="C70" s="63"/>
    </row>
    <row r="71" spans="1:3" ht="15.75" x14ac:dyDescent="0.25">
      <c r="A71" s="63"/>
      <c r="B71" s="63"/>
      <c r="C71" s="63"/>
    </row>
    <row r="72" spans="1:3" ht="15.75" customHeight="1" x14ac:dyDescent="0.25">
      <c r="A72" s="62"/>
      <c r="B72" s="62"/>
      <c r="C72" s="62"/>
    </row>
    <row r="73" spans="1:3" ht="15" customHeight="1" x14ac:dyDescent="0.25">
      <c r="A73" s="62"/>
      <c r="B73" s="62"/>
      <c r="C73" s="62"/>
    </row>
    <row r="74" spans="1:3" ht="15.75" x14ac:dyDescent="0.25">
      <c r="A74" s="62"/>
      <c r="B74" s="62"/>
      <c r="C74" s="62"/>
    </row>
    <row r="75" spans="1:3" ht="15.75" x14ac:dyDescent="0.25">
      <c r="A75" s="63"/>
      <c r="B75" s="63"/>
      <c r="C75" s="63"/>
    </row>
    <row r="76" spans="1:3" ht="15.75" x14ac:dyDescent="0.25">
      <c r="A76" s="63"/>
      <c r="B76" s="62"/>
      <c r="C76" s="62"/>
    </row>
    <row r="77" spans="1:3" ht="15.75" x14ac:dyDescent="0.25">
      <c r="A77" s="62"/>
      <c r="B77" s="62"/>
      <c r="C77" s="62"/>
    </row>
    <row r="78" spans="1:3" ht="15.75" x14ac:dyDescent="0.25">
      <c r="A78" s="63"/>
      <c r="B78" s="62"/>
      <c r="C78" s="62"/>
    </row>
  </sheetData>
  <sortState xmlns:xlrd2="http://schemas.microsoft.com/office/spreadsheetml/2017/richdata2" ref="A63:C78">
    <sortCondition ref="C63:C78"/>
  </sortState>
  <mergeCells count="13">
    <mergeCell ref="A60:I60"/>
    <mergeCell ref="A49:I49"/>
    <mergeCell ref="K4:L4"/>
    <mergeCell ref="A50:I50"/>
    <mergeCell ref="A32:E32"/>
    <mergeCell ref="F32:H32"/>
    <mergeCell ref="B43:E43"/>
    <mergeCell ref="B44:E44"/>
    <mergeCell ref="B45:H45"/>
    <mergeCell ref="B46:H46"/>
    <mergeCell ref="F43:H43"/>
    <mergeCell ref="F44:H44"/>
    <mergeCell ref="A57:I57"/>
  </mergeCells>
  <phoneticPr fontId="24"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7"/>
  <sheetViews>
    <sheetView zoomScale="90" zoomScaleNormal="90" workbookViewId="0">
      <selection activeCell="A2" sqref="A2"/>
    </sheetView>
  </sheetViews>
  <sheetFormatPr defaultRowHeight="15" x14ac:dyDescent="0.25"/>
  <cols>
    <col min="1" max="1" width="40.42578125" customWidth="1"/>
    <col min="2" max="9" width="11.7109375" customWidth="1"/>
    <col min="10" max="10" width="8.140625" customWidth="1"/>
    <col min="11" max="11" width="11.85546875" customWidth="1"/>
  </cols>
  <sheetData>
    <row r="1" spans="1:12" ht="15.75" x14ac:dyDescent="0.25">
      <c r="A1" s="30" t="s">
        <v>158</v>
      </c>
      <c r="B1" s="1"/>
      <c r="C1" s="1"/>
      <c r="D1" s="1"/>
      <c r="E1" s="1"/>
      <c r="F1" s="1"/>
      <c r="G1" s="1"/>
      <c r="H1" s="1"/>
      <c r="I1" s="1"/>
    </row>
    <row r="2" spans="1:12" x14ac:dyDescent="0.25">
      <c r="A2" s="1"/>
      <c r="B2" s="1"/>
      <c r="C2" s="1"/>
      <c r="D2" s="1"/>
      <c r="E2" s="1"/>
      <c r="F2" s="7"/>
      <c r="G2" s="7"/>
      <c r="H2" s="7"/>
      <c r="I2" s="7"/>
    </row>
    <row r="3" spans="1:12" ht="76.5" x14ac:dyDescent="0.25">
      <c r="A3" s="28" t="s">
        <v>28</v>
      </c>
      <c r="B3" s="70" t="s">
        <v>29</v>
      </c>
      <c r="C3" s="70" t="s">
        <v>30</v>
      </c>
      <c r="D3" s="70" t="s">
        <v>31</v>
      </c>
      <c r="E3" s="70" t="s">
        <v>32</v>
      </c>
      <c r="F3" s="70" t="s">
        <v>12</v>
      </c>
      <c r="G3" s="70" t="s">
        <v>33</v>
      </c>
      <c r="H3" s="70" t="s">
        <v>34</v>
      </c>
      <c r="I3" s="70" t="s">
        <v>35</v>
      </c>
      <c r="J3" s="1"/>
      <c r="K3" s="1"/>
      <c r="L3" s="1"/>
    </row>
    <row r="4" spans="1:12" x14ac:dyDescent="0.25">
      <c r="A4" s="78" t="s">
        <v>145</v>
      </c>
      <c r="B4" s="70">
        <v>40</v>
      </c>
      <c r="C4" s="70">
        <v>1</v>
      </c>
      <c r="D4" s="70">
        <f>B4*C4</f>
        <v>40</v>
      </c>
      <c r="E4" s="92">
        <f>'Table 1'!$K$9</f>
        <v>0</v>
      </c>
      <c r="F4" s="10">
        <f t="shared" ref="F4" si="0">D4*E4</f>
        <v>0</v>
      </c>
      <c r="G4" s="10">
        <f t="shared" ref="G4" si="1">F4*0.05</f>
        <v>0</v>
      </c>
      <c r="H4" s="10">
        <f t="shared" ref="H4" si="2">F4*0.1</f>
        <v>0</v>
      </c>
      <c r="I4" s="124">
        <f>F4*$L$6+G4*$L$5+H4*$L$7</f>
        <v>0</v>
      </c>
      <c r="J4" s="1"/>
      <c r="K4" s="100" t="s">
        <v>17</v>
      </c>
      <c r="L4" s="100"/>
    </row>
    <row r="5" spans="1:12" x14ac:dyDescent="0.25">
      <c r="A5" s="78" t="s">
        <v>146</v>
      </c>
      <c r="B5" s="70">
        <v>40</v>
      </c>
      <c r="C5" s="70">
        <v>1</v>
      </c>
      <c r="D5" s="70">
        <f>B5*C5</f>
        <v>40</v>
      </c>
      <c r="E5" s="92">
        <f>'Table 1'!$K$9</f>
        <v>0</v>
      </c>
      <c r="F5" s="10">
        <f t="shared" ref="F5:F16" si="3">D5*E5</f>
        <v>0</v>
      </c>
      <c r="G5" s="10">
        <f t="shared" ref="G5:G7" si="4">F5*0.05</f>
        <v>0</v>
      </c>
      <c r="H5" s="10">
        <f t="shared" ref="H5:H16" si="5">F5*0.1</f>
        <v>0</v>
      </c>
      <c r="I5" s="124">
        <f>F5*$L$6+G5*$L$5+H5*$L$7</f>
        <v>0</v>
      </c>
      <c r="J5" s="1"/>
      <c r="K5" s="14" t="s">
        <v>18</v>
      </c>
      <c r="L5" s="27">
        <v>73.459999999999994</v>
      </c>
    </row>
    <row r="6" spans="1:12" x14ac:dyDescent="0.25">
      <c r="A6" s="78" t="s">
        <v>147</v>
      </c>
      <c r="B6" s="70"/>
      <c r="C6" s="70"/>
      <c r="D6" s="70"/>
      <c r="E6" s="70"/>
      <c r="F6" s="10"/>
      <c r="G6" s="10"/>
      <c r="H6" s="10"/>
      <c r="I6" s="124">
        <f t="shared" ref="I6:I14" si="6">F6*$L$6+G6*$L$5+H6*$L$7</f>
        <v>0</v>
      </c>
      <c r="J6" s="1"/>
      <c r="K6" s="14" t="s">
        <v>36</v>
      </c>
      <c r="L6" s="27">
        <v>54.51</v>
      </c>
    </row>
    <row r="7" spans="1:12" ht="15.75" x14ac:dyDescent="0.25">
      <c r="A7" s="36" t="s">
        <v>148</v>
      </c>
      <c r="B7" s="70">
        <v>2</v>
      </c>
      <c r="C7" s="70">
        <v>1</v>
      </c>
      <c r="D7" s="70">
        <f t="shared" ref="D7:D16" si="7">B7*C7</f>
        <v>2</v>
      </c>
      <c r="E7" s="92">
        <f>'Table 1'!$K$9</f>
        <v>0</v>
      </c>
      <c r="F7" s="10">
        <f t="shared" si="3"/>
        <v>0</v>
      </c>
      <c r="G7" s="10">
        <f t="shared" si="4"/>
        <v>0</v>
      </c>
      <c r="H7" s="10">
        <f t="shared" si="5"/>
        <v>0</v>
      </c>
      <c r="I7" s="124">
        <f t="shared" si="6"/>
        <v>0</v>
      </c>
      <c r="J7" s="1"/>
      <c r="K7" s="14" t="s">
        <v>20</v>
      </c>
      <c r="L7" s="27">
        <v>29.5</v>
      </c>
    </row>
    <row r="8" spans="1:12" ht="15.75" x14ac:dyDescent="0.25">
      <c r="A8" s="36" t="s">
        <v>149</v>
      </c>
      <c r="B8" s="70">
        <v>2</v>
      </c>
      <c r="C8" s="70">
        <v>1</v>
      </c>
      <c r="D8" s="70">
        <f t="shared" si="7"/>
        <v>2</v>
      </c>
      <c r="E8" s="92">
        <f>'Table 1'!$K$9</f>
        <v>0</v>
      </c>
      <c r="F8" s="10">
        <f t="shared" ref="F8:F11" si="8">D8*E8</f>
        <v>0</v>
      </c>
      <c r="G8" s="10">
        <f t="shared" ref="G8:G11" si="9">F8*0.05</f>
        <v>0</v>
      </c>
      <c r="H8" s="10">
        <f t="shared" ref="H8:H11" si="10">F8*0.1</f>
        <v>0</v>
      </c>
      <c r="I8" s="124">
        <f t="shared" si="6"/>
        <v>0</v>
      </c>
      <c r="J8" s="1"/>
      <c r="K8" s="90"/>
      <c r="L8" s="91"/>
    </row>
    <row r="9" spans="1:12" ht="15.75" x14ac:dyDescent="0.25">
      <c r="A9" s="36" t="s">
        <v>150</v>
      </c>
      <c r="B9" s="70">
        <v>2</v>
      </c>
      <c r="C9" s="70">
        <v>1</v>
      </c>
      <c r="D9" s="70">
        <f t="shared" si="7"/>
        <v>2</v>
      </c>
      <c r="E9" s="92">
        <f>'Table 1'!$K$9</f>
        <v>0</v>
      </c>
      <c r="F9" s="10">
        <f t="shared" si="8"/>
        <v>0</v>
      </c>
      <c r="G9" s="10">
        <f t="shared" si="9"/>
        <v>0</v>
      </c>
      <c r="H9" s="10">
        <f t="shared" si="10"/>
        <v>0</v>
      </c>
      <c r="I9" s="124">
        <f t="shared" si="6"/>
        <v>0</v>
      </c>
      <c r="J9" s="1"/>
      <c r="K9" s="90"/>
      <c r="L9" s="91"/>
    </row>
    <row r="10" spans="1:12" ht="15.75" x14ac:dyDescent="0.25">
      <c r="A10" s="36" t="s">
        <v>157</v>
      </c>
      <c r="B10" s="70">
        <v>2</v>
      </c>
      <c r="C10" s="70">
        <v>1</v>
      </c>
      <c r="D10" s="70">
        <f t="shared" si="7"/>
        <v>2</v>
      </c>
      <c r="E10" s="92">
        <f>'Table 1'!$K$9</f>
        <v>0</v>
      </c>
      <c r="F10" s="10">
        <f t="shared" si="8"/>
        <v>0</v>
      </c>
      <c r="G10" s="10">
        <f t="shared" si="9"/>
        <v>0</v>
      </c>
      <c r="H10" s="10">
        <f t="shared" si="10"/>
        <v>0</v>
      </c>
      <c r="I10" s="124">
        <f t="shared" si="6"/>
        <v>0</v>
      </c>
      <c r="J10" s="1"/>
      <c r="K10" s="90"/>
      <c r="L10" s="91"/>
    </row>
    <row r="11" spans="1:12" ht="15.75" x14ac:dyDescent="0.25">
      <c r="A11" s="36" t="s">
        <v>151</v>
      </c>
      <c r="B11" s="70">
        <v>2</v>
      </c>
      <c r="C11" s="70">
        <v>1</v>
      </c>
      <c r="D11" s="70">
        <f t="shared" si="7"/>
        <v>2</v>
      </c>
      <c r="E11" s="92">
        <f>'Table 1'!$K$9</f>
        <v>0</v>
      </c>
      <c r="F11" s="10">
        <f t="shared" si="8"/>
        <v>0</v>
      </c>
      <c r="G11" s="10">
        <f t="shared" si="9"/>
        <v>0</v>
      </c>
      <c r="H11" s="10">
        <f t="shared" si="10"/>
        <v>0</v>
      </c>
      <c r="I11" s="124">
        <f t="shared" si="6"/>
        <v>0</v>
      </c>
      <c r="J11" s="1"/>
      <c r="K11" s="90"/>
      <c r="L11" s="91"/>
    </row>
    <row r="12" spans="1:12" ht="28.5" x14ac:dyDescent="0.25">
      <c r="A12" s="36" t="s">
        <v>152</v>
      </c>
      <c r="B12" s="70">
        <v>1</v>
      </c>
      <c r="C12" s="70">
        <v>1</v>
      </c>
      <c r="D12" s="70">
        <f t="shared" si="7"/>
        <v>1</v>
      </c>
      <c r="E12" s="92">
        <f>'Table 1'!$K$9</f>
        <v>0</v>
      </c>
      <c r="F12" s="10">
        <f t="shared" ref="F12" si="11">D12*E12</f>
        <v>0</v>
      </c>
      <c r="G12" s="10">
        <f t="shared" ref="G12" si="12">F12*0.05</f>
        <v>0</v>
      </c>
      <c r="H12" s="10">
        <f t="shared" ref="H12" si="13">F12*0.1</f>
        <v>0</v>
      </c>
      <c r="I12" s="124">
        <f t="shared" si="6"/>
        <v>0</v>
      </c>
      <c r="J12" s="13"/>
      <c r="K12" s="13"/>
      <c r="L12" s="1"/>
    </row>
    <row r="13" spans="1:12" ht="19.5" customHeight="1" x14ac:dyDescent="0.25">
      <c r="A13" s="36" t="s">
        <v>153</v>
      </c>
      <c r="B13" s="70">
        <v>2</v>
      </c>
      <c r="C13" s="70">
        <v>1</v>
      </c>
      <c r="D13" s="70">
        <f t="shared" si="7"/>
        <v>2</v>
      </c>
      <c r="E13" s="92">
        <f>'Table 1'!$K$9</f>
        <v>0</v>
      </c>
      <c r="F13" s="10">
        <f t="shared" ref="F13:F15" si="14">D13*E13</f>
        <v>0</v>
      </c>
      <c r="G13" s="10">
        <f t="shared" ref="G13:G16" si="15">F13*0.05</f>
        <v>0</v>
      </c>
      <c r="H13" s="10">
        <f t="shared" ref="H13:H15" si="16">F13*0.1</f>
        <v>0</v>
      </c>
      <c r="I13" s="124">
        <f t="shared" si="6"/>
        <v>0</v>
      </c>
      <c r="J13" s="13"/>
      <c r="K13" s="13"/>
      <c r="L13" s="3"/>
    </row>
    <row r="14" spans="1:12" ht="15.75" x14ac:dyDescent="0.25">
      <c r="A14" s="36" t="s">
        <v>154</v>
      </c>
      <c r="B14" s="70">
        <v>2</v>
      </c>
      <c r="C14" s="70">
        <v>1</v>
      </c>
      <c r="D14" s="70">
        <f t="shared" si="7"/>
        <v>2</v>
      </c>
      <c r="E14" s="92">
        <f>'Table 1'!$K$9</f>
        <v>0</v>
      </c>
      <c r="F14" s="10">
        <f t="shared" si="14"/>
        <v>0</v>
      </c>
      <c r="G14" s="10">
        <f t="shared" si="15"/>
        <v>0</v>
      </c>
      <c r="H14" s="10">
        <f t="shared" si="16"/>
        <v>0</v>
      </c>
      <c r="I14" s="124">
        <f t="shared" si="6"/>
        <v>0</v>
      </c>
      <c r="J14" s="15"/>
      <c r="K14" s="15"/>
      <c r="L14" s="42"/>
    </row>
    <row r="15" spans="1:12" ht="32.450000000000003" customHeight="1" x14ac:dyDescent="0.25">
      <c r="A15" s="36" t="s">
        <v>155</v>
      </c>
      <c r="B15" s="10">
        <v>8</v>
      </c>
      <c r="C15" s="10">
        <v>1</v>
      </c>
      <c r="D15" s="10">
        <f t="shared" si="7"/>
        <v>8</v>
      </c>
      <c r="E15" s="10">
        <f>'Table 1'!$K$10</f>
        <v>38</v>
      </c>
      <c r="F15" s="10">
        <f t="shared" si="14"/>
        <v>304</v>
      </c>
      <c r="G15" s="10">
        <f t="shared" si="15"/>
        <v>15.200000000000001</v>
      </c>
      <c r="H15" s="10">
        <f t="shared" si="16"/>
        <v>30.400000000000002</v>
      </c>
      <c r="I15" s="11">
        <f>F15*$L$6+G15*$L$5+H15*$L$7</f>
        <v>18584.432000000001</v>
      </c>
      <c r="J15" s="1"/>
      <c r="K15" s="1"/>
      <c r="L15" s="1"/>
    </row>
    <row r="16" spans="1:12" ht="15.75" x14ac:dyDescent="0.25">
      <c r="A16" s="36" t="s">
        <v>156</v>
      </c>
      <c r="B16" s="70">
        <v>8</v>
      </c>
      <c r="C16" s="70">
        <v>1</v>
      </c>
      <c r="D16" s="70">
        <f t="shared" si="7"/>
        <v>8</v>
      </c>
      <c r="E16" s="70">
        <f>'Table 1'!$K$10</f>
        <v>38</v>
      </c>
      <c r="F16" s="10">
        <f t="shared" si="3"/>
        <v>304</v>
      </c>
      <c r="G16" s="10">
        <f t="shared" si="15"/>
        <v>15.200000000000001</v>
      </c>
      <c r="H16" s="10">
        <f t="shared" si="5"/>
        <v>30.400000000000002</v>
      </c>
      <c r="I16" s="11">
        <f>F16*$L$6+G16*$L$5+H16*$L$7</f>
        <v>18584.432000000001</v>
      </c>
      <c r="J16" s="1"/>
      <c r="K16" s="1"/>
      <c r="L16" s="1"/>
    </row>
    <row r="17" spans="1:12" ht="15" customHeight="1" x14ac:dyDescent="0.25">
      <c r="A17" s="41" t="s">
        <v>37</v>
      </c>
      <c r="B17" s="116"/>
      <c r="C17" s="116"/>
      <c r="D17" s="116"/>
      <c r="E17" s="116"/>
      <c r="F17" s="117">
        <f>ROUND(SUM(F4:H16), 0)</f>
        <v>699</v>
      </c>
      <c r="G17" s="117"/>
      <c r="H17" s="117"/>
      <c r="I17" s="73">
        <f>ROUND(SUM(I4:I16), -2)</f>
        <v>37200</v>
      </c>
      <c r="J17" s="1"/>
      <c r="K17" s="1"/>
      <c r="L17" s="1"/>
    </row>
    <row r="18" spans="1:12" ht="9.75" customHeight="1" x14ac:dyDescent="0.25">
      <c r="A18" s="120"/>
      <c r="B18" s="120"/>
      <c r="C18" s="120"/>
      <c r="D18" s="120"/>
      <c r="E18" s="120"/>
      <c r="F18" s="120"/>
      <c r="G18" s="120"/>
      <c r="H18" s="120"/>
      <c r="I18" s="120"/>
      <c r="J18" s="1"/>
      <c r="K18" s="1"/>
      <c r="L18" s="1"/>
    </row>
    <row r="19" spans="1:12" ht="18.75" customHeight="1" x14ac:dyDescent="0.25">
      <c r="A19" s="119" t="s">
        <v>27</v>
      </c>
      <c r="B19" s="119"/>
      <c r="C19" s="119"/>
      <c r="D19" s="119"/>
      <c r="E19" s="119"/>
      <c r="F19" s="119"/>
      <c r="G19" s="119"/>
      <c r="H19" s="119"/>
      <c r="I19" s="119"/>
      <c r="J19" s="1"/>
      <c r="K19" s="1"/>
      <c r="L19" s="1"/>
    </row>
    <row r="20" spans="1:12" ht="32.25" customHeight="1" x14ac:dyDescent="0.25">
      <c r="A20" s="118" t="s">
        <v>137</v>
      </c>
      <c r="B20" s="118"/>
      <c r="C20" s="118"/>
      <c r="D20" s="118"/>
      <c r="E20" s="118"/>
      <c r="F20" s="118"/>
      <c r="G20" s="118"/>
      <c r="H20" s="118"/>
      <c r="I20" s="118"/>
      <c r="J20" s="1"/>
      <c r="K20" s="1"/>
      <c r="L20" s="1"/>
    </row>
    <row r="21" spans="1:12" ht="43.15" customHeight="1" x14ac:dyDescent="0.25">
      <c r="A21" s="99" t="s">
        <v>136</v>
      </c>
      <c r="B21" s="99"/>
      <c r="C21" s="99"/>
      <c r="D21" s="99"/>
      <c r="E21" s="99"/>
      <c r="F21" s="99"/>
      <c r="G21" s="99"/>
      <c r="H21" s="99"/>
      <c r="I21" s="99"/>
      <c r="J21" s="1"/>
      <c r="K21" s="1"/>
      <c r="L21" s="1"/>
    </row>
    <row r="22" spans="1:12" ht="15.75" x14ac:dyDescent="0.25">
      <c r="A22" s="88" t="s">
        <v>138</v>
      </c>
      <c r="B22" s="7"/>
      <c r="C22" s="7"/>
      <c r="D22" s="7"/>
      <c r="E22" s="7"/>
      <c r="F22" s="7"/>
      <c r="G22" s="7"/>
      <c r="H22" s="7"/>
      <c r="I22" s="7"/>
      <c r="J22" s="1"/>
      <c r="K22" s="1"/>
      <c r="L22" s="1"/>
    </row>
    <row r="23" spans="1:12" ht="14.45" customHeight="1" x14ac:dyDescent="0.25">
      <c r="A23" s="88" t="s">
        <v>139</v>
      </c>
      <c r="B23" s="7"/>
      <c r="C23" s="7"/>
      <c r="D23" s="7"/>
      <c r="E23" s="7"/>
      <c r="F23" s="7"/>
      <c r="G23" s="7"/>
      <c r="H23" s="7"/>
      <c r="I23" s="7"/>
      <c r="J23" s="1"/>
      <c r="K23" s="1"/>
      <c r="L23" s="1"/>
    </row>
    <row r="24" spans="1:12" ht="15.75" x14ac:dyDescent="0.25">
      <c r="A24" s="89" t="s">
        <v>144</v>
      </c>
      <c r="B24" s="7"/>
      <c r="C24" s="7"/>
      <c r="D24" s="7"/>
      <c r="E24" s="7"/>
      <c r="F24" s="7"/>
      <c r="G24" s="7"/>
      <c r="H24" s="7"/>
      <c r="I24" s="7"/>
      <c r="J24" s="1"/>
      <c r="K24" s="1"/>
      <c r="L24" s="1"/>
    </row>
    <row r="25" spans="1:12" ht="14.45" customHeight="1" x14ac:dyDescent="0.25">
      <c r="A25" s="88" t="s">
        <v>140</v>
      </c>
      <c r="B25" s="7"/>
      <c r="C25" s="7"/>
      <c r="D25" s="7"/>
      <c r="E25" s="7"/>
      <c r="F25" s="7"/>
      <c r="G25" s="7"/>
      <c r="H25" s="7"/>
      <c r="I25" s="7"/>
      <c r="J25" s="1"/>
      <c r="K25" s="1"/>
      <c r="L25" s="1"/>
    </row>
    <row r="26" spans="1:12" ht="31.15" customHeight="1" x14ac:dyDescent="0.25">
      <c r="A26" s="99" t="s">
        <v>141</v>
      </c>
      <c r="B26" s="99"/>
      <c r="C26" s="99"/>
      <c r="D26" s="99"/>
      <c r="E26" s="99"/>
      <c r="F26" s="99"/>
      <c r="G26" s="99"/>
      <c r="H26" s="99"/>
      <c r="I26" s="99"/>
      <c r="J26" s="1"/>
      <c r="K26" s="1"/>
      <c r="L26" s="1"/>
    </row>
    <row r="27" spans="1:12" ht="18" customHeight="1" x14ac:dyDescent="0.25">
      <c r="A27" s="99" t="s">
        <v>142</v>
      </c>
      <c r="B27" s="99"/>
      <c r="C27" s="99"/>
      <c r="D27" s="99"/>
      <c r="E27" s="99"/>
      <c r="F27" s="99"/>
      <c r="G27" s="99"/>
      <c r="H27" s="99"/>
      <c r="I27" s="99"/>
      <c r="J27" s="1"/>
      <c r="K27" s="1"/>
      <c r="L27" s="1"/>
    </row>
    <row r="28" spans="1:12" ht="16.5" x14ac:dyDescent="0.25">
      <c r="A28" s="7" t="s">
        <v>143</v>
      </c>
      <c r="B28" s="7"/>
      <c r="C28" s="7"/>
      <c r="D28" s="7"/>
      <c r="E28" s="7"/>
      <c r="F28" s="7"/>
      <c r="G28" s="7"/>
      <c r="H28" s="7"/>
      <c r="I28" s="7"/>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77"/>
      <c r="C31" s="77"/>
      <c r="D31" s="1"/>
      <c r="E31" s="1"/>
      <c r="F31" s="1"/>
      <c r="G31" s="1"/>
      <c r="H31" s="1"/>
      <c r="I31" s="1"/>
      <c r="J31" s="1"/>
      <c r="K31" s="1"/>
      <c r="L31" s="1"/>
    </row>
    <row r="32" spans="1:12" x14ac:dyDescent="0.25">
      <c r="A32" s="1"/>
      <c r="B32" s="77"/>
      <c r="C32" s="77"/>
      <c r="D32" s="1"/>
      <c r="E32" s="1"/>
      <c r="F32" s="1"/>
      <c r="G32" s="1"/>
      <c r="H32" s="1"/>
      <c r="I32" s="1"/>
      <c r="J32" s="1"/>
      <c r="K32" s="1"/>
      <c r="L32" s="1"/>
    </row>
    <row r="33" spans="1:12" x14ac:dyDescent="0.25">
      <c r="A33" s="1"/>
      <c r="B33" s="77"/>
      <c r="C33" s="77"/>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sheetData>
  <mergeCells count="9">
    <mergeCell ref="K4:L4"/>
    <mergeCell ref="A27:I27"/>
    <mergeCell ref="B17:E17"/>
    <mergeCell ref="A26:I26"/>
    <mergeCell ref="F17:H17"/>
    <mergeCell ref="A20:I20"/>
    <mergeCell ref="A21:I21"/>
    <mergeCell ref="A19:I19"/>
    <mergeCell ref="A18:I18"/>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
  <sheetViews>
    <sheetView zoomScale="90" zoomScaleNormal="90" workbookViewId="0">
      <selection activeCell="A2" sqref="A2"/>
    </sheetView>
  </sheetViews>
  <sheetFormatPr defaultColWidth="22" defaultRowHeight="12.75" x14ac:dyDescent="0.2"/>
  <cols>
    <col min="1" max="1" width="22" style="18"/>
    <col min="2" max="2" width="17.5703125" style="18" customWidth="1"/>
    <col min="3" max="3" width="17.28515625" style="18" customWidth="1"/>
    <col min="4" max="4" width="22" style="18"/>
    <col min="5" max="5" width="19.85546875" style="18" customWidth="1"/>
    <col min="6" max="7" width="16.85546875" style="18" customWidth="1"/>
    <col min="8" max="8" width="6" style="18" customWidth="1"/>
    <col min="9" max="16384" width="22" style="18"/>
  </cols>
  <sheetData>
    <row r="1" spans="1:1" ht="15.75" x14ac:dyDescent="0.2">
      <c r="A1" s="126" t="s">
        <v>163</v>
      </c>
    </row>
  </sheetData>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21"/>
  <sheetViews>
    <sheetView zoomScaleNormal="100" workbookViewId="0">
      <selection sqref="A1:E1"/>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5" s="18" customFormat="1" ht="15.75" x14ac:dyDescent="0.2">
      <c r="A1" s="121" t="s">
        <v>5</v>
      </c>
      <c r="B1" s="121"/>
      <c r="C1" s="121"/>
      <c r="D1" s="121"/>
      <c r="E1" s="121"/>
    </row>
    <row r="2" spans="1:5" s="18" customFormat="1" ht="12.75" x14ac:dyDescent="0.2">
      <c r="A2" s="19" t="s">
        <v>38</v>
      </c>
      <c r="B2" s="19" t="s">
        <v>39</v>
      </c>
      <c r="C2" s="19" t="s">
        <v>40</v>
      </c>
      <c r="D2" s="19" t="s">
        <v>41</v>
      </c>
      <c r="E2" s="19" t="s">
        <v>42</v>
      </c>
    </row>
    <row r="3" spans="1:5" s="18" customFormat="1" ht="102" x14ac:dyDescent="0.2">
      <c r="A3" s="19" t="s">
        <v>43</v>
      </c>
      <c r="B3" s="19" t="s">
        <v>44</v>
      </c>
      <c r="C3" s="19" t="s">
        <v>45</v>
      </c>
      <c r="D3" s="19" t="s">
        <v>46</v>
      </c>
      <c r="E3" s="19" t="s">
        <v>47</v>
      </c>
    </row>
    <row r="4" spans="1:5" s="18" customFormat="1" ht="38.25" x14ac:dyDescent="0.2">
      <c r="A4" s="78" t="s">
        <v>113</v>
      </c>
      <c r="B4" s="82">
        <v>0</v>
      </c>
      <c r="C4" s="82">
        <v>1</v>
      </c>
      <c r="D4" s="82">
        <v>0</v>
      </c>
      <c r="E4" s="82">
        <f>B4*C4+D4</f>
        <v>0</v>
      </c>
    </row>
    <row r="5" spans="1:5" s="18" customFormat="1" ht="25.5" x14ac:dyDescent="0.2">
      <c r="A5" s="78" t="s">
        <v>114</v>
      </c>
      <c r="B5" s="82">
        <v>0</v>
      </c>
      <c r="C5" s="82">
        <v>1</v>
      </c>
      <c r="D5" s="82">
        <v>0</v>
      </c>
      <c r="E5" s="82">
        <f t="shared" ref="E5:E7" si="0">B5*C5+D5</f>
        <v>0</v>
      </c>
    </row>
    <row r="6" spans="1:5" s="18" customFormat="1" ht="25.5" x14ac:dyDescent="0.2">
      <c r="A6" s="78" t="s">
        <v>115</v>
      </c>
      <c r="B6" s="82">
        <v>0</v>
      </c>
      <c r="C6" s="82">
        <v>1</v>
      </c>
      <c r="D6" s="82">
        <v>0</v>
      </c>
      <c r="E6" s="82">
        <f t="shared" si="0"/>
        <v>0</v>
      </c>
    </row>
    <row r="7" spans="1:5" s="18" customFormat="1" ht="25.5" x14ac:dyDescent="0.2">
      <c r="A7" s="78" t="s">
        <v>116</v>
      </c>
      <c r="B7" s="82">
        <v>0</v>
      </c>
      <c r="C7" s="82">
        <v>1</v>
      </c>
      <c r="D7" s="82">
        <v>0</v>
      </c>
      <c r="E7" s="82">
        <f t="shared" si="0"/>
        <v>0</v>
      </c>
    </row>
    <row r="8" spans="1:5" s="18" customFormat="1" ht="12.75" x14ac:dyDescent="0.2">
      <c r="A8" s="78" t="s">
        <v>117</v>
      </c>
      <c r="B8" s="82">
        <v>0</v>
      </c>
      <c r="C8" s="82">
        <v>1</v>
      </c>
      <c r="D8" s="82">
        <v>0</v>
      </c>
      <c r="E8" s="82">
        <f>B8*C8+D8</f>
        <v>0</v>
      </c>
    </row>
    <row r="9" spans="1:5" s="18" customFormat="1" ht="38.25" x14ac:dyDescent="0.2">
      <c r="A9" s="78" t="s">
        <v>118</v>
      </c>
      <c r="B9" s="82">
        <v>0</v>
      </c>
      <c r="C9" s="82">
        <v>1</v>
      </c>
      <c r="D9" s="82">
        <v>0</v>
      </c>
      <c r="E9" s="82">
        <f>B9*C9+D9</f>
        <v>0</v>
      </c>
    </row>
    <row r="10" spans="1:5" s="18" customFormat="1" ht="12.75" x14ac:dyDescent="0.2">
      <c r="A10" s="78" t="s">
        <v>119</v>
      </c>
      <c r="B10" s="82">
        <v>0</v>
      </c>
      <c r="C10" s="82">
        <v>1</v>
      </c>
      <c r="D10" s="82">
        <v>0</v>
      </c>
      <c r="E10" s="82">
        <f>B10*C10+D10</f>
        <v>0</v>
      </c>
    </row>
    <row r="11" spans="1:5" s="18" customFormat="1" ht="25.5" x14ac:dyDescent="0.2">
      <c r="A11" s="78" t="s">
        <v>120</v>
      </c>
      <c r="B11" s="82">
        <v>0</v>
      </c>
      <c r="C11" s="82">
        <v>1</v>
      </c>
      <c r="D11" s="82">
        <v>0</v>
      </c>
      <c r="E11" s="82">
        <f>B11*C11+D11</f>
        <v>0</v>
      </c>
    </row>
    <row r="12" spans="1:5" s="18" customFormat="1" ht="25.5" x14ac:dyDescent="0.2">
      <c r="A12" s="78" t="s">
        <v>48</v>
      </c>
      <c r="B12" s="82">
        <v>0</v>
      </c>
      <c r="C12" s="82">
        <v>1</v>
      </c>
      <c r="D12" s="82">
        <v>0</v>
      </c>
      <c r="E12" s="82">
        <f>B12*C12+D12</f>
        <v>0</v>
      </c>
    </row>
    <row r="13" spans="1:5" s="18" customFormat="1" ht="17.25" customHeight="1" x14ac:dyDescent="0.2">
      <c r="A13" s="78" t="s">
        <v>121</v>
      </c>
      <c r="B13" s="82">
        <v>0</v>
      </c>
      <c r="C13" s="82">
        <v>1</v>
      </c>
      <c r="D13" s="82">
        <v>0</v>
      </c>
      <c r="E13" s="82">
        <f t="shared" ref="E13:E18" si="1">B13*C13+D13</f>
        <v>0</v>
      </c>
    </row>
    <row r="14" spans="1:5" s="18" customFormat="1" ht="25.5" x14ac:dyDescent="0.2">
      <c r="A14" s="78" t="s">
        <v>122</v>
      </c>
      <c r="B14" s="82">
        <v>0</v>
      </c>
      <c r="C14" s="82">
        <v>1</v>
      </c>
      <c r="D14" s="82">
        <v>0</v>
      </c>
      <c r="E14" s="82">
        <f t="shared" si="1"/>
        <v>0</v>
      </c>
    </row>
    <row r="15" spans="1:5" s="18" customFormat="1" ht="25.5" x14ac:dyDescent="0.2">
      <c r="A15" s="78" t="s">
        <v>123</v>
      </c>
      <c r="B15" s="82">
        <v>0</v>
      </c>
      <c r="C15" s="82">
        <v>1</v>
      </c>
      <c r="D15" s="82">
        <v>0</v>
      </c>
      <c r="E15" s="82">
        <f t="shared" si="1"/>
        <v>0</v>
      </c>
    </row>
    <row r="16" spans="1:5" s="18" customFormat="1" ht="25.5" x14ac:dyDescent="0.2">
      <c r="A16" s="78" t="s">
        <v>124</v>
      </c>
      <c r="B16" s="82">
        <v>0</v>
      </c>
      <c r="C16" s="82">
        <v>1</v>
      </c>
      <c r="D16" s="82">
        <v>0</v>
      </c>
      <c r="E16" s="82">
        <f t="shared" si="1"/>
        <v>0</v>
      </c>
    </row>
    <row r="17" spans="1:6" s="18" customFormat="1" ht="51" x14ac:dyDescent="0.2">
      <c r="A17" s="78" t="s">
        <v>125</v>
      </c>
      <c r="B17" s="82">
        <f>'Table 1'!K10</f>
        <v>38</v>
      </c>
      <c r="C17" s="82">
        <v>1</v>
      </c>
      <c r="D17" s="82">
        <v>0</v>
      </c>
      <c r="E17" s="82">
        <f t="shared" si="1"/>
        <v>38</v>
      </c>
      <c r="F17" s="3"/>
    </row>
    <row r="18" spans="1:6" s="18" customFormat="1" ht="28.5" customHeight="1" x14ac:dyDescent="0.2">
      <c r="A18" s="78" t="s">
        <v>126</v>
      </c>
      <c r="B18" s="82">
        <f>'Table 1'!K10</f>
        <v>38</v>
      </c>
      <c r="C18" s="82">
        <v>1</v>
      </c>
      <c r="D18" s="82">
        <v>0</v>
      </c>
      <c r="E18" s="82">
        <f t="shared" si="1"/>
        <v>38</v>
      </c>
    </row>
    <row r="19" spans="1:6" s="18" customFormat="1" ht="28.5" customHeight="1" x14ac:dyDescent="0.2">
      <c r="A19" s="78" t="s">
        <v>127</v>
      </c>
      <c r="B19" s="82">
        <v>0</v>
      </c>
      <c r="C19" s="82">
        <v>1</v>
      </c>
      <c r="D19" s="82">
        <f>'Table 1'!K11</f>
        <v>766</v>
      </c>
      <c r="E19" s="82">
        <f>B19*C19+D19</f>
        <v>766</v>
      </c>
    </row>
    <row r="20" spans="1:6" s="18" customFormat="1" ht="12.75" x14ac:dyDescent="0.2">
      <c r="A20" s="22"/>
      <c r="B20" s="20"/>
      <c r="C20" s="20"/>
      <c r="D20" s="23" t="s">
        <v>49</v>
      </c>
      <c r="E20" s="64">
        <f>SUM(E4:E19)</f>
        <v>842</v>
      </c>
    </row>
    <row r="21" spans="1:6" s="18" customFormat="1" ht="12.75" x14ac:dyDescent="0.2">
      <c r="A21" s="65"/>
      <c r="B21" s="66"/>
      <c r="C21" s="66"/>
      <c r="D21" s="67"/>
      <c r="E21" s="68"/>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10"/>
  <sheetViews>
    <sheetView zoomScale="90" zoomScaleNormal="90" workbookViewId="0">
      <selection sqref="A1:F1"/>
    </sheetView>
  </sheetViews>
  <sheetFormatPr defaultColWidth="17.7109375" defaultRowHeight="31.9" customHeight="1" x14ac:dyDescent="0.25"/>
  <cols>
    <col min="1" max="1" width="13" customWidth="1"/>
    <col min="2" max="2" width="13.85546875" customWidth="1"/>
    <col min="3" max="3" width="16.140625" customWidth="1"/>
    <col min="5" max="5" width="17.42578125" customWidth="1"/>
    <col min="6" max="6" width="15.7109375" customWidth="1"/>
  </cols>
  <sheetData>
    <row r="1" spans="1:6" s="18" customFormat="1" ht="31.9" customHeight="1" x14ac:dyDescent="0.2">
      <c r="A1" s="121" t="s">
        <v>1</v>
      </c>
      <c r="B1" s="121"/>
      <c r="C1" s="121"/>
      <c r="D1" s="121"/>
      <c r="E1" s="121"/>
      <c r="F1" s="121"/>
    </row>
    <row r="2" spans="1:6" s="18" customFormat="1" ht="42" customHeight="1" x14ac:dyDescent="0.2">
      <c r="A2" s="24"/>
      <c r="B2" s="123" t="s">
        <v>50</v>
      </c>
      <c r="C2" s="123"/>
      <c r="D2" s="24" t="s">
        <v>51</v>
      </c>
      <c r="E2" s="123"/>
      <c r="F2" s="123"/>
    </row>
    <row r="3" spans="1:6" s="18" customFormat="1" ht="12.75" x14ac:dyDescent="0.2">
      <c r="A3" s="24"/>
      <c r="B3" s="25" t="s">
        <v>38</v>
      </c>
      <c r="C3" s="25" t="s">
        <v>39</v>
      </c>
      <c r="D3" s="25" t="s">
        <v>40</v>
      </c>
      <c r="E3" s="25" t="s">
        <v>41</v>
      </c>
      <c r="F3" s="25" t="s">
        <v>42</v>
      </c>
    </row>
    <row r="4" spans="1:6" s="18" customFormat="1" ht="70.900000000000006" customHeight="1" x14ac:dyDescent="0.2">
      <c r="A4" s="25" t="s">
        <v>52</v>
      </c>
      <c r="B4" s="25" t="s">
        <v>132</v>
      </c>
      <c r="C4" s="25" t="s">
        <v>133</v>
      </c>
      <c r="D4" s="25" t="s">
        <v>134</v>
      </c>
      <c r="E4" s="25" t="s">
        <v>53</v>
      </c>
      <c r="F4" s="25" t="s">
        <v>54</v>
      </c>
    </row>
    <row r="5" spans="1:6" s="18" customFormat="1" ht="31.9" customHeight="1" x14ac:dyDescent="0.2">
      <c r="A5" s="19">
        <v>1</v>
      </c>
      <c r="B5" s="20">
        <v>0</v>
      </c>
      <c r="C5" s="20">
        <f>'Table 1'!$K$10</f>
        <v>38</v>
      </c>
      <c r="D5" s="20">
        <f>'Table 1'!$K$11</f>
        <v>766</v>
      </c>
      <c r="E5" s="20">
        <v>0</v>
      </c>
      <c r="F5" s="20">
        <f>B5+C5+D5-E5</f>
        <v>804</v>
      </c>
    </row>
    <row r="6" spans="1:6" s="18" customFormat="1" ht="31.9" customHeight="1" x14ac:dyDescent="0.2">
      <c r="A6" s="19">
        <v>2</v>
      </c>
      <c r="B6" s="20">
        <v>0</v>
      </c>
      <c r="C6" s="20">
        <v>38</v>
      </c>
      <c r="D6" s="20">
        <v>766</v>
      </c>
      <c r="E6" s="20">
        <v>0</v>
      </c>
      <c r="F6" s="20">
        <f>B6+C6+D6-E6</f>
        <v>804</v>
      </c>
    </row>
    <row r="7" spans="1:6" s="18" customFormat="1" ht="31.9" customHeight="1" x14ac:dyDescent="0.2">
      <c r="A7" s="19">
        <v>3</v>
      </c>
      <c r="B7" s="20">
        <v>0</v>
      </c>
      <c r="C7" s="20">
        <v>38</v>
      </c>
      <c r="D7" s="20">
        <v>766</v>
      </c>
      <c r="E7" s="20">
        <v>0</v>
      </c>
      <c r="F7" s="20">
        <f>B7+C7+D7-E7</f>
        <v>804</v>
      </c>
    </row>
    <row r="8" spans="1:6" s="18" customFormat="1" ht="31.9" customHeight="1" x14ac:dyDescent="0.2">
      <c r="A8" s="19" t="s">
        <v>55</v>
      </c>
      <c r="B8" s="20">
        <f>AVERAGE(B5:B7)</f>
        <v>0</v>
      </c>
      <c r="C8" s="20">
        <f>AVERAGE(C5:C7)</f>
        <v>38</v>
      </c>
      <c r="D8" s="125">
        <f>AVERAGE(D5:D7)</f>
        <v>766</v>
      </c>
      <c r="E8" s="125">
        <f>AVERAGE(E5:E7)</f>
        <v>0</v>
      </c>
      <c r="F8" s="23">
        <f>AVERAGE(F5:F7)</f>
        <v>804</v>
      </c>
    </row>
    <row r="9" spans="1:6" s="18" customFormat="1" ht="20.45" customHeight="1" x14ac:dyDescent="0.2">
      <c r="A9" s="21" t="s">
        <v>160</v>
      </c>
    </row>
    <row r="10" spans="1:6" ht="31.9" customHeight="1" x14ac:dyDescent="0.25">
      <c r="A10" s="122" t="s">
        <v>135</v>
      </c>
      <c r="B10" s="122"/>
      <c r="C10" s="122"/>
      <c r="D10" s="122"/>
      <c r="E10" s="122"/>
      <c r="F10" s="122"/>
    </row>
  </sheetData>
  <mergeCells count="4">
    <mergeCell ref="A10:F10"/>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2024-10-24T15:15:59+00:00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D5EA3E8C-4209-4D52-A1E0-20D1C4C1DEA3}"/>
</file>

<file path=customXml/itemProps3.xml><?xml version="1.0" encoding="utf-8"?>
<ds:datastoreItem xmlns:ds="http://schemas.openxmlformats.org/officeDocument/2006/customXml" ds:itemID="{1788708A-52BB-4D0F-B232-80F9E123F193}">
  <ds:schemaRefs>
    <ds:schemaRef ds:uri="http://schemas.microsoft.com/office/infopath/2007/PartnerControls"/>
    <ds:schemaRef ds:uri="1891fcec-84c2-4840-9468-b51a784ab0d1"/>
    <ds:schemaRef ds:uri="http://purl.org/dc/dcmitype/"/>
    <ds:schemaRef ds:uri="http://schemas.openxmlformats.org/package/2006/metadata/core-properties"/>
    <ds:schemaRef ds:uri="http://purl.org/dc/elements/1.1/"/>
    <ds:schemaRef ds:uri="4d6aed1e-57d3-46e3-9aba-f706adbce63b"/>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9E993355-A49A-4FC8-AADB-9F20865D1D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2024-03-14T16:22:54Z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