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S:\Tracy\ICRs - SPPD\FY2024\1679.12 Marine Tank Vessel Loading Operations NESHAP\Send to EPA\"/>
    </mc:Choice>
  </mc:AlternateContent>
  <xr:revisionPtr revIDLastSave="0" documentId="13_ncr:1_{3DBF02D0-2539-44B1-B4F3-F630611B9B1F}" xr6:coauthVersionLast="47" xr6:coauthVersionMax="47" xr10:uidLastSave="{00000000-0000-0000-0000-000000000000}"/>
  <bookViews>
    <workbookView xWindow="-28920" yWindow="-3765" windowWidth="29040" windowHeight="1644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3" i="1" l="1"/>
  <c r="F17" i="2" l="1"/>
  <c r="E20" i="5"/>
  <c r="I6" i="1" l="1"/>
  <c r="E8" i="4"/>
  <c r="D8" i="4"/>
  <c r="F5" i="4" l="1"/>
  <c r="D5" i="4" l="1"/>
  <c r="C5" i="4"/>
  <c r="E12" i="1"/>
  <c r="E41" i="1"/>
  <c r="F41" i="1" s="1"/>
  <c r="E40" i="1"/>
  <c r="F40" i="1" s="1"/>
  <c r="G40" i="1" s="1"/>
  <c r="E31" i="1"/>
  <c r="E30" i="1"/>
  <c r="E38" i="1"/>
  <c r="F38" i="1" s="1"/>
  <c r="G38" i="1" s="1"/>
  <c r="E37" i="1"/>
  <c r="F37" i="1" s="1"/>
  <c r="E36" i="1"/>
  <c r="F36" i="1" s="1"/>
  <c r="E29" i="1"/>
  <c r="E28" i="1"/>
  <c r="E27" i="1"/>
  <c r="E26" i="1"/>
  <c r="E24" i="1"/>
  <c r="E22" i="1"/>
  <c r="E21" i="1"/>
  <c r="E20" i="1"/>
  <c r="E19" i="1"/>
  <c r="E18" i="1"/>
  <c r="E17" i="1"/>
  <c r="E11" i="1"/>
  <c r="E10" i="1"/>
  <c r="E14" i="2"/>
  <c r="E13" i="2"/>
  <c r="F13" i="2" s="1"/>
  <c r="E12" i="2"/>
  <c r="E11" i="2"/>
  <c r="E10" i="2"/>
  <c r="E9" i="2"/>
  <c r="F9" i="2" s="1"/>
  <c r="E8" i="2"/>
  <c r="E7" i="2"/>
  <c r="E16" i="2"/>
  <c r="E15" i="2"/>
  <c r="I6" i="2"/>
  <c r="I4" i="2"/>
  <c r="F14" i="2"/>
  <c r="G14" i="2" s="1"/>
  <c r="F11" i="2"/>
  <c r="H11" i="2" s="1"/>
  <c r="F10" i="2"/>
  <c r="H10" i="2" s="1"/>
  <c r="F8" i="2"/>
  <c r="H8" i="2" s="1"/>
  <c r="H4" i="2"/>
  <c r="F4" i="2"/>
  <c r="G4" i="2" s="1"/>
  <c r="E5" i="2"/>
  <c r="E4" i="2"/>
  <c r="D16" i="2"/>
  <c r="D15" i="2"/>
  <c r="F15" i="2" s="1"/>
  <c r="H15" i="2" s="1"/>
  <c r="D14" i="2"/>
  <c r="D13" i="2"/>
  <c r="D12" i="2"/>
  <c r="D11" i="2"/>
  <c r="D10" i="2"/>
  <c r="D9" i="2"/>
  <c r="D8" i="2"/>
  <c r="D7" i="2"/>
  <c r="D5" i="2"/>
  <c r="D4" i="2"/>
  <c r="B8" i="4"/>
  <c r="B18" i="5"/>
  <c r="E18" i="5" s="1"/>
  <c r="B17" i="5"/>
  <c r="E17" i="5" s="1"/>
  <c r="D19" i="5"/>
  <c r="E19" i="5" s="1"/>
  <c r="E8" i="1"/>
  <c r="K12" i="1"/>
  <c r="E14" i="5"/>
  <c r="E12" i="5"/>
  <c r="E9" i="5"/>
  <c r="E6" i="5"/>
  <c r="E4" i="5"/>
  <c r="E16" i="5"/>
  <c r="E15" i="5"/>
  <c r="E13" i="5"/>
  <c r="E11" i="5"/>
  <c r="E10" i="5"/>
  <c r="E8" i="5"/>
  <c r="E7" i="5"/>
  <c r="E5" i="5"/>
  <c r="F39" i="1"/>
  <c r="H39" i="1" s="1"/>
  <c r="F34" i="1"/>
  <c r="F35" i="1"/>
  <c r="F6" i="1"/>
  <c r="G6" i="1" s="1"/>
  <c r="F7" i="1"/>
  <c r="H7" i="1" s="1"/>
  <c r="G7" i="1"/>
  <c r="F9" i="1"/>
  <c r="G9" i="1" s="1"/>
  <c r="F13" i="1"/>
  <c r="G13" i="1" s="1"/>
  <c r="F14" i="1"/>
  <c r="G14" i="1" s="1"/>
  <c r="F15" i="1"/>
  <c r="H15" i="1" s="1"/>
  <c r="F16" i="1"/>
  <c r="H16" i="1" s="1"/>
  <c r="F18" i="1"/>
  <c r="H18" i="1" s="1"/>
  <c r="D31" i="1"/>
  <c r="D30" i="1"/>
  <c r="F30" i="1" s="1"/>
  <c r="D29" i="1"/>
  <c r="D28" i="1"/>
  <c r="D27" i="1"/>
  <c r="D26" i="1"/>
  <c r="D24" i="1"/>
  <c r="D22" i="1"/>
  <c r="D21" i="1"/>
  <c r="D20" i="1"/>
  <c r="F20" i="1" s="1"/>
  <c r="G20" i="1" s="1"/>
  <c r="D19" i="1"/>
  <c r="F19" i="1" s="1"/>
  <c r="D18" i="1"/>
  <c r="D17" i="1"/>
  <c r="D13" i="1"/>
  <c r="D12" i="1"/>
  <c r="D11" i="1"/>
  <c r="D10" i="1"/>
  <c r="D8" i="1"/>
  <c r="F7" i="4"/>
  <c r="F6" i="4"/>
  <c r="F8" i="4" l="1"/>
  <c r="B3" i="6" s="1"/>
  <c r="C8" i="4"/>
  <c r="G37" i="1"/>
  <c r="H37" i="1"/>
  <c r="F10" i="1"/>
  <c r="G10" i="1" s="1"/>
  <c r="F17" i="1"/>
  <c r="G17" i="1" s="1"/>
  <c r="F11" i="1"/>
  <c r="H11" i="1" s="1"/>
  <c r="G9" i="2"/>
  <c r="I9" i="2"/>
  <c r="H9" i="2"/>
  <c r="G13" i="2"/>
  <c r="H13" i="2"/>
  <c r="I8" i="2"/>
  <c r="I14" i="2"/>
  <c r="I11" i="2"/>
  <c r="G8" i="2"/>
  <c r="G15" i="2"/>
  <c r="H14" i="2"/>
  <c r="G10" i="2"/>
  <c r="I10" i="2" s="1"/>
  <c r="G11" i="2"/>
  <c r="G41" i="1"/>
  <c r="H41" i="1"/>
  <c r="F12" i="1"/>
  <c r="H12" i="1" s="1"/>
  <c r="F8" i="1"/>
  <c r="H40" i="1"/>
  <c r="I40" i="1" s="1"/>
  <c r="I37" i="1"/>
  <c r="H38" i="1"/>
  <c r="I38" i="1" s="1"/>
  <c r="G39" i="1"/>
  <c r="I39" i="1" s="1"/>
  <c r="H9" i="1"/>
  <c r="I7" i="1"/>
  <c r="G15" i="1"/>
  <c r="I15" i="1" s="1"/>
  <c r="I9" i="1"/>
  <c r="H30" i="1"/>
  <c r="G19" i="1"/>
  <c r="H8" i="1"/>
  <c r="G16" i="1"/>
  <c r="I16" i="1" s="1"/>
  <c r="G30" i="1"/>
  <c r="H13" i="1"/>
  <c r="I13" i="1" s="1"/>
  <c r="G8" i="1"/>
  <c r="H20" i="1"/>
  <c r="I20" i="1" s="1"/>
  <c r="G18" i="1"/>
  <c r="I18" i="1" s="1"/>
  <c r="H10" i="1"/>
  <c r="I10" i="1" s="1"/>
  <c r="H14" i="1"/>
  <c r="I14" i="1" s="1"/>
  <c r="H6" i="1"/>
  <c r="H19" i="1"/>
  <c r="F28" i="1"/>
  <c r="H28" i="1" s="1"/>
  <c r="I17" i="1" l="1"/>
  <c r="H17" i="1"/>
  <c r="G11" i="1"/>
  <c r="I11" i="1" s="1"/>
  <c r="I13" i="2"/>
  <c r="I41" i="1"/>
  <c r="G12" i="1"/>
  <c r="I12" i="1" s="1"/>
  <c r="I30" i="1"/>
  <c r="I8" i="1"/>
  <c r="I19" i="1"/>
  <c r="G28" i="1"/>
  <c r="I28" i="1" s="1"/>
  <c r="F29" i="1" l="1"/>
  <c r="F27" i="1"/>
  <c r="H27" i="1" s="1"/>
  <c r="F26" i="1"/>
  <c r="G27" i="1" l="1"/>
  <c r="H26" i="1"/>
  <c r="G26" i="1"/>
  <c r="H29" i="1"/>
  <c r="G29" i="1"/>
  <c r="I29" i="1" l="1"/>
  <c r="I15" i="2"/>
  <c r="I27" i="1"/>
  <c r="I26" i="1"/>
  <c r="F24" i="1" l="1"/>
  <c r="G24" i="1" s="1"/>
  <c r="F12" i="2"/>
  <c r="H24" i="1" l="1"/>
  <c r="I24" i="1" s="1"/>
  <c r="G12" i="2"/>
  <c r="I12" i="2" s="1"/>
  <c r="H12" i="2"/>
  <c r="F23" i="1"/>
  <c r="F22" i="1"/>
  <c r="H22" i="1" s="1"/>
  <c r="F21" i="1"/>
  <c r="F31" i="1" l="1"/>
  <c r="G31" i="1" s="1"/>
  <c r="F16" i="2"/>
  <c r="G16" i="2" s="1"/>
  <c r="F7" i="2"/>
  <c r="H23" i="1"/>
  <c r="H35" i="1"/>
  <c r="G21" i="1"/>
  <c r="H36" i="1"/>
  <c r="G36" i="1"/>
  <c r="I36" i="1" s="1"/>
  <c r="H34" i="1"/>
  <c r="G34" i="1"/>
  <c r="G35" i="1"/>
  <c r="G23" i="1"/>
  <c r="H21" i="1"/>
  <c r="G22" i="1"/>
  <c r="I22" i="1" s="1"/>
  <c r="F5" i="1"/>
  <c r="H7" i="2" l="1"/>
  <c r="I35" i="1"/>
  <c r="H31" i="1"/>
  <c r="I31" i="1" s="1"/>
  <c r="H16" i="2"/>
  <c r="I34" i="1"/>
  <c r="G7" i="2"/>
  <c r="I7" i="2" s="1"/>
  <c r="H5" i="1"/>
  <c r="I23" i="1"/>
  <c r="I21" i="1"/>
  <c r="G5" i="1"/>
  <c r="I5" i="1" l="1"/>
  <c r="I16" i="2"/>
  <c r="F43" i="1"/>
  <c r="I43" i="1"/>
  <c r="F5" i="2" l="1"/>
  <c r="G5" i="2" l="1"/>
  <c r="H5" i="2"/>
  <c r="F32" i="1" l="1"/>
  <c r="F44" i="1" s="1"/>
  <c r="I32" i="1"/>
  <c r="I44" i="1" s="1"/>
  <c r="I46" i="1" s="1"/>
  <c r="I5" i="2"/>
  <c r="I17" i="2" s="1"/>
  <c r="B5" i="6" l="1"/>
  <c r="B4" i="6"/>
  <c r="B2" i="6"/>
</calcChain>
</file>

<file path=xl/sharedStrings.xml><?xml version="1.0" encoding="utf-8"?>
<sst xmlns="http://schemas.openxmlformats.org/spreadsheetml/2006/main" count="181" uniqueCount="164">
  <si>
    <t>ICR Summary Information</t>
  </si>
  <si>
    <t>Number of Respondents</t>
  </si>
  <si>
    <t>Total Estimated Burden Hours</t>
  </si>
  <si>
    <t>Total Estimated Costs</t>
  </si>
  <si>
    <t>Annualized Capital O&amp;M</t>
  </si>
  <si>
    <t>Total Annual Responses</t>
  </si>
  <si>
    <t>Form Number</t>
  </si>
  <si>
    <t>Burden Item</t>
  </si>
  <si>
    <t>(A)
Person hours per occurrence</t>
  </si>
  <si>
    <t>(B)
No. of occurrences per respondent per year</t>
  </si>
  <si>
    <t>(C) 
Person hours per respondent per year 
(C=AxB)</t>
  </si>
  <si>
    <r>
      <t xml:space="preserve">(D)
Respondents per year </t>
    </r>
    <r>
      <rPr>
        <vertAlign val="superscript"/>
        <sz val="10"/>
        <color theme="1"/>
        <rFont val="Times New Roman"/>
        <family val="1"/>
      </rPr>
      <t>a</t>
    </r>
  </si>
  <si>
    <t>(E) 
Technical person- hours per year (E=CxD)</t>
  </si>
  <si>
    <t>(F)
Management person hours per year (Ex0.05)</t>
  </si>
  <si>
    <t>(G)
Clerical person hours per year (Ex0.1)</t>
  </si>
  <si>
    <r>
      <t xml:space="preserve">(H)
Cost, $ </t>
    </r>
    <r>
      <rPr>
        <vertAlign val="superscript"/>
        <sz val="10"/>
        <color theme="1"/>
        <rFont val="Times New Roman"/>
        <family val="1"/>
      </rPr>
      <t>b</t>
    </r>
  </si>
  <si>
    <t>1.  Reporting requirements</t>
  </si>
  <si>
    <t>Labor Rates</t>
  </si>
  <si>
    <t>Management</t>
  </si>
  <si>
    <t>Technical</t>
  </si>
  <si>
    <t>Clerical</t>
  </si>
  <si>
    <t>Subtotal for Reporting Requirements</t>
  </si>
  <si>
    <t xml:space="preserve">Subtotal for Recordkeeping Requirements  </t>
  </si>
  <si>
    <t>hr/response</t>
  </si>
  <si>
    <r>
      <t xml:space="preserve">Total Labor Burden and Costs (rounded) </t>
    </r>
    <r>
      <rPr>
        <b/>
        <vertAlign val="superscript"/>
        <sz val="10"/>
        <rFont val="Times New Roman"/>
        <family val="1"/>
      </rPr>
      <t>i</t>
    </r>
  </si>
  <si>
    <r>
      <t>Total Capital and O&amp;M Cost (rounded)</t>
    </r>
    <r>
      <rPr>
        <b/>
        <vertAlign val="superscript"/>
        <sz val="10"/>
        <rFont val="Times New Roman"/>
        <family val="1"/>
      </rPr>
      <t xml:space="preserve"> i</t>
    </r>
  </si>
  <si>
    <r>
      <t xml:space="preserve">GRAND TOTAL (rounded) </t>
    </r>
    <r>
      <rPr>
        <b/>
        <vertAlign val="superscript"/>
        <sz val="10"/>
        <rFont val="Times New Roman"/>
        <family val="1"/>
      </rPr>
      <t>i</t>
    </r>
  </si>
  <si>
    <t>Assumptions:</t>
  </si>
  <si>
    <t>Burden item</t>
  </si>
  <si>
    <t>(A)
 Person hours per occurrence</t>
  </si>
  <si>
    <t>(B) 
No. of occurrences per respondent per year</t>
  </si>
  <si>
    <t>(C) 
Person hours per respondent per year (C=AxB)</t>
  </si>
  <si>
    <r>
      <t xml:space="preserve">(D) 
Respondents per year  </t>
    </r>
    <r>
      <rPr>
        <vertAlign val="superscript"/>
        <sz val="10"/>
        <rFont val="Times New Roman"/>
        <family val="1"/>
      </rPr>
      <t>a</t>
    </r>
  </si>
  <si>
    <t>(F) 
Management person hours per year (Ex0.05)</t>
  </si>
  <si>
    <t>(G) 
Clerical person hours per year (Ex0.1)</t>
  </si>
  <si>
    <r>
      <t xml:space="preserve">(H) 
Cost, $ </t>
    </r>
    <r>
      <rPr>
        <vertAlign val="superscript"/>
        <sz val="10"/>
        <rFont val="Times New Roman"/>
        <family val="1"/>
      </rPr>
      <t>b</t>
    </r>
  </si>
  <si>
    <t xml:space="preserve">Technical </t>
  </si>
  <si>
    <r>
      <t xml:space="preserve">TOTAL (rounded) </t>
    </r>
    <r>
      <rPr>
        <b/>
        <vertAlign val="superscript"/>
        <sz val="10"/>
        <rFont val="Times New Roman"/>
        <family val="1"/>
      </rPr>
      <t>h</t>
    </r>
  </si>
  <si>
    <t>(A)</t>
  </si>
  <si>
    <t>(B)</t>
  </si>
  <si>
    <t>(C)</t>
  </si>
  <si>
    <t>(D)</t>
  </si>
  <si>
    <t>(E)</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</si>
  <si>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</si>
  <si>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</si>
  <si>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</si>
  <si>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</si>
  <si>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</si>
  <si>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Notification of compliance status</t>
  </si>
  <si>
    <t>Total</t>
  </si>
  <si>
    <t>Respondents That Submit Reports</t>
  </si>
  <si>
    <t>Respondents That Do Not Submit Any Reports</t>
  </si>
  <si>
    <t>Year</t>
  </si>
  <si>
    <t>Number of Existing Respondents That Are Also New Respondents</t>
  </si>
  <si>
    <t>Number of Respondents (E=A+B+C-D)</t>
  </si>
  <si>
    <t>Average</t>
  </si>
  <si>
    <t>Not Applicable</t>
  </si>
  <si>
    <t>1.  Applications</t>
  </si>
  <si>
    <t>2.  Survey and studies</t>
  </si>
  <si>
    <t>3.  Reporting requirements</t>
  </si>
  <si>
    <r>
      <t xml:space="preserve">A. Familiarization with Regulatory Requirements </t>
    </r>
    <r>
      <rPr>
        <vertAlign val="superscript"/>
        <sz val="10"/>
        <rFont val="Times New Roman"/>
        <family val="1"/>
      </rPr>
      <t>a</t>
    </r>
  </si>
  <si>
    <t>B.  Required activities</t>
  </si>
  <si>
    <r>
      <t xml:space="preserve">Performance test </t>
    </r>
    <r>
      <rPr>
        <vertAlign val="superscript"/>
        <sz val="10"/>
        <rFont val="Times New Roman"/>
        <family val="1"/>
      </rPr>
      <t>c, d</t>
    </r>
  </si>
  <si>
    <r>
      <t xml:space="preserve">Repeat performance test </t>
    </r>
    <r>
      <rPr>
        <vertAlign val="superscript"/>
        <sz val="10"/>
        <rFont val="Times New Roman"/>
        <family val="1"/>
      </rPr>
      <t>d, e</t>
    </r>
  </si>
  <si>
    <r>
      <t xml:space="preserve">Annual leak check </t>
    </r>
    <r>
      <rPr>
        <vertAlign val="superscript"/>
        <sz val="10"/>
        <rFont val="Times New Roman"/>
        <family val="1"/>
      </rPr>
      <t>f</t>
    </r>
  </si>
  <si>
    <r>
      <t xml:space="preserve">Annual vapor tightness check </t>
    </r>
    <r>
      <rPr>
        <vertAlign val="superscript"/>
        <sz val="10"/>
        <rFont val="Times New Roman"/>
        <family val="1"/>
      </rPr>
      <t>g, h, i</t>
    </r>
  </si>
  <si>
    <t>C.  Create information</t>
  </si>
  <si>
    <t>D.  Gather existing information</t>
  </si>
  <si>
    <t>E.  Write report</t>
  </si>
  <si>
    <r>
      <t>Notification of construction/reconstruction</t>
    </r>
    <r>
      <rPr>
        <vertAlign val="superscript"/>
        <sz val="10"/>
        <rFont val="Times New Roman"/>
        <family val="1"/>
      </rPr>
      <t>c</t>
    </r>
  </si>
  <si>
    <r>
      <t>Notification of anticipated startup</t>
    </r>
    <r>
      <rPr>
        <vertAlign val="superscript"/>
        <sz val="10"/>
        <rFont val="Times New Roman"/>
        <family val="1"/>
      </rPr>
      <t>c</t>
    </r>
  </si>
  <si>
    <r>
      <t>Notification of actual startup</t>
    </r>
    <r>
      <rPr>
        <vertAlign val="superscript"/>
        <sz val="10"/>
        <rFont val="Times New Roman"/>
        <family val="1"/>
      </rPr>
      <t>c</t>
    </r>
  </si>
  <si>
    <r>
      <t>Initial notification of applicability</t>
    </r>
    <r>
      <rPr>
        <vertAlign val="superscript"/>
        <sz val="10"/>
        <rFont val="Times New Roman"/>
        <family val="1"/>
      </rPr>
      <t>c</t>
    </r>
  </si>
  <si>
    <r>
      <t xml:space="preserve">Waiver application </t>
    </r>
    <r>
      <rPr>
        <vertAlign val="superscript"/>
        <sz val="10"/>
        <rFont val="Times New Roman"/>
        <family val="1"/>
      </rPr>
      <t>c,j</t>
    </r>
  </si>
  <si>
    <r>
      <t xml:space="preserve">Alternative test method/monitoring application </t>
    </r>
    <r>
      <rPr>
        <vertAlign val="superscript"/>
        <sz val="10"/>
        <rFont val="Times New Roman"/>
        <family val="1"/>
      </rPr>
      <t>c,k</t>
    </r>
  </si>
  <si>
    <r>
      <t>Site-specific test plan</t>
    </r>
    <r>
      <rPr>
        <vertAlign val="superscript"/>
        <sz val="10"/>
        <rFont val="Times New Roman"/>
        <family val="1"/>
      </rPr>
      <t>c</t>
    </r>
  </si>
  <si>
    <r>
      <t>Notification of initial compliance test date</t>
    </r>
    <r>
      <rPr>
        <vertAlign val="superscript"/>
        <sz val="10"/>
        <rFont val="Times New Roman"/>
        <family val="1"/>
      </rPr>
      <t>c</t>
    </r>
  </si>
  <si>
    <r>
      <t>Notification of compliance status</t>
    </r>
    <r>
      <rPr>
        <vertAlign val="superscript"/>
        <sz val="10"/>
        <rFont val="Times New Roman"/>
        <family val="1"/>
      </rPr>
      <t>c</t>
    </r>
  </si>
  <si>
    <r>
      <t>Notification of changes in information provided to Administrator</t>
    </r>
    <r>
      <rPr>
        <vertAlign val="superscript"/>
        <sz val="10"/>
        <rFont val="Times New Roman"/>
        <family val="1"/>
      </rPr>
      <t>c</t>
    </r>
  </si>
  <si>
    <r>
      <t>Request for extension of compliance</t>
    </r>
    <r>
      <rPr>
        <vertAlign val="superscript"/>
        <sz val="10"/>
        <rFont val="Times New Roman"/>
        <family val="1"/>
      </rPr>
      <t>c</t>
    </r>
  </si>
  <si>
    <r>
      <t>Extension of compliance progress reports</t>
    </r>
    <r>
      <rPr>
        <vertAlign val="superscript"/>
        <sz val="10"/>
        <rFont val="Times New Roman"/>
        <family val="1"/>
      </rPr>
      <t>c</t>
    </r>
  </si>
  <si>
    <r>
      <t>Report of performance test/evaluation results</t>
    </r>
    <r>
      <rPr>
        <vertAlign val="superscript"/>
        <sz val="10"/>
        <rFont val="Times New Roman"/>
        <family val="1"/>
      </rPr>
      <t>c</t>
    </r>
  </si>
  <si>
    <r>
      <t xml:space="preserve">Annual excess emissions and monitoring exceedances and/or summary report(s) </t>
    </r>
    <r>
      <rPr>
        <vertAlign val="superscript"/>
        <sz val="10"/>
        <rFont val="Times New Roman"/>
        <family val="1"/>
      </rPr>
      <t>l</t>
    </r>
  </si>
  <si>
    <r>
      <t xml:space="preserve">Report of HAP control efficiency </t>
    </r>
    <r>
      <rPr>
        <vertAlign val="superscript"/>
        <sz val="10"/>
        <rFont val="Times New Roman"/>
        <family val="1"/>
      </rPr>
      <t>m</t>
    </r>
  </si>
  <si>
    <t>N/A</t>
  </si>
  <si>
    <t>See 3B</t>
  </si>
  <si>
    <t>See 3E</t>
  </si>
  <si>
    <t>Managerial</t>
  </si>
  <si>
    <r>
      <t>a</t>
    </r>
    <r>
      <rPr>
        <sz val="10"/>
        <rFont val="Times New Roman"/>
        <family val="1"/>
      </rPr>
      <t xml:space="preserve">  We assume that an average of 804 respondents will be subject to the rule. Of the 804 existing sources, 38 are currently subject to the emissions standard. The remaining 766 sources are not subject to the emissions standards but are subject to some recordkeeping requirements. We assume that each respondent will have to familiarize with the regulatory requirements each year. </t>
    </r>
  </si>
  <si>
    <r>
      <rPr>
        <vertAlign val="superscript"/>
        <sz val="10"/>
        <rFont val="Times New Roman"/>
        <family val="1"/>
      </rPr>
      <t>c</t>
    </r>
    <r>
      <rPr>
        <sz val="10"/>
        <rFont val="Times New Roman"/>
        <family val="1"/>
      </rPr>
      <t xml:space="preserve"> We have assumed this is a one-time-only cost.</t>
    </r>
  </si>
  <si>
    <r>
      <rPr>
        <vertAlign val="superscript"/>
        <sz val="10"/>
        <rFont val="Times New Roman"/>
        <family val="1"/>
      </rPr>
      <t>d</t>
    </r>
    <r>
      <rPr>
        <sz val="10"/>
        <rFont val="Times New Roman"/>
        <family val="1"/>
      </rPr>
      <t xml:space="preserve"> We have assumed it will take each respondent subject to emission standards 280 hours to complete the performance test.</t>
    </r>
  </si>
  <si>
    <r>
      <rPr>
        <vertAlign val="superscript"/>
        <sz val="10"/>
        <rFont val="Times New Roman"/>
        <family val="1"/>
      </rPr>
      <t>e</t>
    </r>
    <r>
      <rPr>
        <sz val="10"/>
        <rFont val="Times New Roman"/>
        <family val="1"/>
      </rPr>
      <t xml:space="preserve"> We have assumed 15 percent of respondents subject to initial performance test will repeat performance test due to failure.</t>
    </r>
  </si>
  <si>
    <r>
      <rPr>
        <vertAlign val="superscript"/>
        <sz val="10"/>
        <rFont val="Times New Roman"/>
        <family val="1"/>
      </rPr>
      <t>f</t>
    </r>
    <r>
      <rPr>
        <sz val="10"/>
        <rFont val="Times New Roman"/>
        <family val="1"/>
      </rPr>
      <t xml:space="preserve"> We have assumed it will take each respondent subject to emission standards 16 hours once per year to complete annual leak checks.</t>
    </r>
  </si>
  <si>
    <r>
      <rPr>
        <vertAlign val="superscript"/>
        <sz val="10"/>
        <rFont val="Times New Roman"/>
        <family val="1"/>
      </rPr>
      <t>g</t>
    </r>
    <r>
      <rPr>
        <sz val="10"/>
        <rFont val="Times New Roman"/>
        <family val="1"/>
      </rPr>
      <t xml:space="preserve"> We have assumed that this burden applies to marine vessels owners, and not to the affected sources. There is an estimated 450 owners for the 804 sources.</t>
    </r>
  </si>
  <si>
    <r>
      <rPr>
        <vertAlign val="superscript"/>
        <sz val="10"/>
        <rFont val="Times New Roman"/>
        <family val="1"/>
      </rPr>
      <t>h</t>
    </r>
    <r>
      <rPr>
        <sz val="10"/>
        <rFont val="Times New Roman"/>
        <family val="1"/>
      </rPr>
      <t xml:space="preserve"> We have assumed it will take each respondent eight hours once per year to complete annual vapor tightness check.</t>
    </r>
  </si>
  <si>
    <r>
      <rPr>
        <vertAlign val="superscript"/>
        <sz val="10"/>
        <rFont val="Times New Roman"/>
        <family val="1"/>
      </rPr>
      <t>i</t>
    </r>
    <r>
      <rPr>
        <sz val="10"/>
        <rFont val="Times New Roman"/>
        <family val="1"/>
      </rPr>
      <t xml:space="preserve"> This number is based on factors calculated for the original ICR in 1995. This ICR uses fleet factor and affected facility throughout and then divides it in half.  We have assumed that half of the facilities load at negative pressure. </t>
    </r>
  </si>
  <si>
    <r>
      <rPr>
        <vertAlign val="superscript"/>
        <sz val="10"/>
        <rFont val="Times New Roman"/>
        <family val="1"/>
      </rPr>
      <t>j</t>
    </r>
    <r>
      <rPr>
        <sz val="10"/>
        <rFont val="Times New Roman"/>
        <family val="1"/>
      </rPr>
      <t xml:space="preserve"> We have assumed five percent of respondents subject to emission standards will request a waiver.</t>
    </r>
  </si>
  <si>
    <r>
      <rPr>
        <vertAlign val="superscript"/>
        <sz val="10"/>
        <rFont val="Times New Roman"/>
        <family val="1"/>
      </rPr>
      <t>k</t>
    </r>
    <r>
      <rPr>
        <sz val="10"/>
        <rFont val="Times New Roman"/>
        <family val="1"/>
      </rPr>
      <t xml:space="preserve"> We have assumed one percent of respondents subject to emission standards will request either alternative test or monitoring methods.</t>
    </r>
  </si>
  <si>
    <r>
      <rPr>
        <vertAlign val="superscript"/>
        <sz val="10"/>
        <rFont val="Times New Roman"/>
        <family val="1"/>
      </rPr>
      <t xml:space="preserve">l </t>
    </r>
    <r>
      <rPr>
        <sz val="10"/>
        <rFont val="Times New Roman"/>
        <family val="1"/>
      </rPr>
      <t xml:space="preserve"> We have assumed it will take each respondent subject to emission standards 32 hours once per year to complete the ongoing compliance status report. Semiannual reports are required when there are excess emissions.  We have assumed there will be no excess emissions; therefore, each respondent will submit one excess emissions and monitoring exceedances and/or summary report(s) once per year.</t>
    </r>
  </si>
  <si>
    <r>
      <rPr>
        <vertAlign val="superscript"/>
        <sz val="10"/>
        <rFont val="Times New Roman"/>
        <family val="1"/>
      </rPr>
      <t>m</t>
    </r>
    <r>
      <rPr>
        <sz val="10"/>
        <rFont val="Times New Roman"/>
        <family val="1"/>
      </rPr>
      <t xml:space="preserve"> We have assumed it will take each respondent subject to emission standards 8 hours once per year to complete the HAP control efficiency report.</t>
    </r>
  </si>
  <si>
    <r>
      <rPr>
        <vertAlign val="superscript"/>
        <sz val="10"/>
        <rFont val="Times New Roman"/>
        <family val="1"/>
      </rPr>
      <t>n</t>
    </r>
    <r>
      <rPr>
        <sz val="10"/>
        <rFont val="Times New Roman"/>
        <family val="1"/>
      </rPr>
      <t xml:space="preserve"> We have assumed it will take each respondent subject to emission standards 1 hour to enter information 52 times per year.</t>
    </r>
  </si>
  <si>
    <r>
      <rPr>
        <vertAlign val="superscript"/>
        <sz val="10"/>
        <rFont val="Times New Roman"/>
        <family val="1"/>
      </rPr>
      <t>o</t>
    </r>
    <r>
      <rPr>
        <sz val="10"/>
        <rFont val="Times New Roman"/>
        <family val="1"/>
      </rPr>
      <t xml:space="preserve"> This requirement only applies to facilities not subject to emission standards.</t>
    </r>
  </si>
  <si>
    <r>
      <rPr>
        <vertAlign val="superscript"/>
        <sz val="10"/>
        <rFont val="Times New Roman"/>
        <family val="1"/>
      </rPr>
      <t>p</t>
    </r>
    <r>
      <rPr>
        <sz val="10"/>
        <rFont val="Times New Roman"/>
        <family val="1"/>
      </rPr>
      <t xml:space="preserve"> Totals have been rounded to 3 significant figures. Figures may not add exactly due to rounding.</t>
    </r>
  </si>
  <si>
    <t>4.  Recordkeeping requirements</t>
  </si>
  <si>
    <t>See 3A</t>
  </si>
  <si>
    <t>B.  Plan activities</t>
  </si>
  <si>
    <r>
      <t>C.  Implement activities</t>
    </r>
    <r>
      <rPr>
        <vertAlign val="superscript"/>
        <sz val="10"/>
        <rFont val="Times New Roman"/>
        <family val="1"/>
      </rPr>
      <t>c</t>
    </r>
  </si>
  <si>
    <r>
      <t>D.  Develop record system</t>
    </r>
    <r>
      <rPr>
        <vertAlign val="superscript"/>
        <sz val="10"/>
        <rFont val="Times New Roman"/>
        <family val="1"/>
      </rPr>
      <t>c</t>
    </r>
  </si>
  <si>
    <r>
      <t>E.  Time to enter information</t>
    </r>
    <r>
      <rPr>
        <vertAlign val="superscript"/>
        <sz val="10"/>
        <rFont val="Times New Roman"/>
        <family val="1"/>
      </rPr>
      <t xml:space="preserve"> n</t>
    </r>
  </si>
  <si>
    <t>F.  Time to train personnel</t>
  </si>
  <si>
    <t>G.  Time to transmit or disclose information</t>
  </si>
  <si>
    <r>
      <t xml:space="preserve">H.  Retain records of emissions estimates and actual throughput (facilities with HAP emissions less than 10 and 20 tons) </t>
    </r>
    <r>
      <rPr>
        <vertAlign val="superscript"/>
        <sz val="10"/>
        <rFont val="Times New Roman"/>
        <family val="1"/>
      </rPr>
      <t>o</t>
    </r>
  </si>
  <si>
    <t>I.  Time for audits</t>
  </si>
  <si>
    <t>Notification of construction/reconstruction</t>
  </si>
  <si>
    <t>Notification of anticipated startup</t>
  </si>
  <si>
    <t>Notification of actual startup</t>
  </si>
  <si>
    <t>Initial notification of applicability</t>
  </si>
  <si>
    <t>Waiver application</t>
  </si>
  <si>
    <t>Alternative test method/monitoring application</t>
  </si>
  <si>
    <t>Site-specific test plan</t>
  </si>
  <si>
    <t>Notification of initial compliance test date</t>
  </si>
  <si>
    <t>Notification of changes in information provided to Administrator</t>
  </si>
  <si>
    <t>Request for extension of compliance</t>
  </si>
  <si>
    <t>Extension of compliance progress reports</t>
  </si>
  <si>
    <t>Report of performance test/evaluation results</t>
  </si>
  <si>
    <t>Annual excess emissions and monitoring exceedances and/or summary report(s)</t>
  </si>
  <si>
    <t>Report of HAP control efficiency</t>
  </si>
  <si>
    <t>Retain records of emissions estimates and actual throughput</t>
  </si>
  <si>
    <t>New Respondents</t>
  </si>
  <si>
    <t>Existing Respondents</t>
  </si>
  <si>
    <t>Recordkeeping Only</t>
  </si>
  <si>
    <t>Total Respondents</t>
  </si>
  <si>
    <r>
      <t xml:space="preserve">Number of New Respondents </t>
    </r>
    <r>
      <rPr>
        <b/>
        <vertAlign val="superscript"/>
        <sz val="10"/>
        <color rgb="FF000000"/>
        <rFont val="Times New Roman"/>
        <family val="1"/>
      </rPr>
      <t>1</t>
    </r>
  </si>
  <si>
    <r>
      <t>Number of Existing Respondents</t>
    </r>
    <r>
      <rPr>
        <b/>
        <vertAlign val="superscript"/>
        <sz val="10"/>
        <color rgb="FF000000"/>
        <rFont val="Times New Roman"/>
        <family val="1"/>
      </rPr>
      <t xml:space="preserve"> 2</t>
    </r>
  </si>
  <si>
    <r>
      <t xml:space="preserve">Number of Existing Respondents that keep records but do not submit reports </t>
    </r>
    <r>
      <rPr>
        <b/>
        <vertAlign val="superscript"/>
        <sz val="10"/>
        <color rgb="FF000000"/>
        <rFont val="Times New Roman"/>
        <family val="1"/>
      </rPr>
      <t>2</t>
    </r>
  </si>
  <si>
    <r>
      <t xml:space="preserve">2 </t>
    </r>
    <r>
      <rPr>
        <sz val="10"/>
        <color rgb="FF000000"/>
        <rFont val="Times New Roman"/>
        <family val="1"/>
      </rPr>
      <t xml:space="preserve">Of the 804 existing sources, 38 are currently subject to the emissions standard. The remaining 766 sources are not subject to the emissions standards but are subject to some recordkeeping requirements. </t>
    </r>
  </si>
  <si>
    <r>
      <rPr>
        <vertAlign val="superscript"/>
        <sz val="10"/>
        <rFont val="Times New Roman"/>
        <family val="1"/>
      </rPr>
      <t>b</t>
    </r>
    <r>
      <rPr>
        <sz val="10"/>
        <rFont val="Times New Roman"/>
        <family val="1"/>
      </rPr>
      <t xml:space="preserve">  This cost is based on the average hourly labor rate as follows: Managerial $73.46 (GS-13, Step 5, $44.91 + 60%); Technical $54.51 (GS-12, Step 1, $34.07 + 60%); and Clerical $29.50 (GS-6, Step 3, $18.44 + 60%). These rates are from the Office of Personnel Management (OPM), 2023 General Schedule, which excludes locality rates of pay. The rates have been increased by 60 percent to account for the benefit packages available to government employees.</t>
    </r>
  </si>
  <si>
    <r>
      <rPr>
        <vertAlign val="superscript"/>
        <sz val="10"/>
        <rFont val="Times New Roman"/>
        <family val="1"/>
      </rPr>
      <t xml:space="preserve">a </t>
    </r>
    <r>
      <rPr>
        <sz val="10"/>
        <rFont val="Times New Roman"/>
        <family val="1"/>
      </rPr>
      <t>We have assumed the average number of existing sources subject to the rule over the three-year period of this ICR will be 804.  Of the 804 existing sources, 38 are currently subject to the emissions standard. The remaining 766 sources are not subject to the emissions standards but are subject to some recordkeeping requirements.</t>
    </r>
  </si>
  <si>
    <r>
      <rPr>
        <vertAlign val="superscript"/>
        <sz val="10"/>
        <rFont val="Times New Roman"/>
        <family val="1"/>
      </rPr>
      <t>c</t>
    </r>
    <r>
      <rPr>
        <sz val="10"/>
        <color theme="1"/>
        <rFont val="Times New Roman"/>
        <family val="1"/>
      </rPr>
      <t xml:space="preserve"> We have assumed this is a one-time-only cost.</t>
    </r>
  </si>
  <si>
    <r>
      <rPr>
        <vertAlign val="superscript"/>
        <sz val="10"/>
        <rFont val="Times New Roman"/>
        <family val="1"/>
      </rPr>
      <t>d</t>
    </r>
    <r>
      <rPr>
        <sz val="10"/>
        <color theme="1"/>
        <rFont val="Times New Roman"/>
        <family val="1"/>
      </rPr>
      <t xml:space="preserve"> We have assumed 5 percent of respondents subject to emission standards will request a waiver.</t>
    </r>
  </si>
  <si>
    <r>
      <rPr>
        <vertAlign val="superscript"/>
        <sz val="10"/>
        <rFont val="Times New Roman"/>
        <family val="1"/>
      </rPr>
      <t>f</t>
    </r>
    <r>
      <rPr>
        <sz val="10"/>
        <rFont val="Times New Roman"/>
        <family val="1"/>
      </rPr>
      <t xml:space="preserve"> We have assumed each respondent will take 2 hours once per year to review the compliance status report.</t>
    </r>
  </si>
  <si>
    <r>
      <rPr>
        <vertAlign val="superscript"/>
        <sz val="10"/>
        <rFont val="Times New Roman"/>
        <family val="1"/>
      </rPr>
      <t>g</t>
    </r>
    <r>
      <rPr>
        <sz val="10"/>
        <color theme="1"/>
        <rFont val="Times New Roman"/>
        <family val="1"/>
      </rPr>
      <t xml:space="preserve"> Semiannual reports are required when there are excess emissions.  We have assumed there will be no excess emissions; therefore, each respondent subject to emission standards will submit one excess emissions and monitoring exceedances and/or summary report(s) once per year.</t>
    </r>
  </si>
  <si>
    <r>
      <rPr>
        <vertAlign val="superscript"/>
        <sz val="10"/>
        <rFont val="Times New Roman"/>
        <family val="1"/>
      </rPr>
      <t>h</t>
    </r>
    <r>
      <rPr>
        <sz val="10"/>
        <color theme="1"/>
        <rFont val="Times New Roman"/>
        <family val="1"/>
      </rPr>
      <t xml:space="preserve"> We have assumed each of the 38 existing sources currently subject to the emissions standard will take eight hours once per year to complete the HAP control efficiency report.</t>
    </r>
  </si>
  <si>
    <r>
      <rPr>
        <vertAlign val="superscript"/>
        <sz val="10"/>
        <rFont val="Times New Roman"/>
        <family val="1"/>
      </rPr>
      <t>i</t>
    </r>
    <r>
      <rPr>
        <sz val="10"/>
        <rFont val="Times New Roman"/>
        <family val="1"/>
      </rPr>
      <t xml:space="preserve"> Totals have been rounded to 3 significant figures. Figures may not add exactly due to rounding.</t>
    </r>
  </si>
  <si>
    <r>
      <rPr>
        <vertAlign val="superscript"/>
        <sz val="10"/>
        <color theme="1"/>
        <rFont val="Times New Roman"/>
        <family val="1"/>
      </rPr>
      <t>e</t>
    </r>
    <r>
      <rPr>
        <sz val="10"/>
        <color theme="1"/>
        <rFont val="Times New Roman"/>
        <family val="1"/>
      </rPr>
      <t xml:space="preserve"> We have assumed 1 percent of respondents subject to emission standards will request alternative test or monitoring methods.</t>
    </r>
  </si>
  <si>
    <t>Initial performance test</t>
  </si>
  <si>
    <t>Repeat performance test</t>
  </si>
  <si>
    <t>Report Review</t>
  </si>
  <si>
    <r>
      <t xml:space="preserve">Notification of construction/reconstruction </t>
    </r>
    <r>
      <rPr>
        <vertAlign val="superscript"/>
        <sz val="10"/>
        <rFont val="Times New Roman"/>
        <family val="1"/>
      </rPr>
      <t>c</t>
    </r>
  </si>
  <si>
    <r>
      <t xml:space="preserve">Notification of anticipated startup </t>
    </r>
    <r>
      <rPr>
        <vertAlign val="superscript"/>
        <sz val="10"/>
        <rFont val="Times New Roman"/>
        <family val="1"/>
      </rPr>
      <t>c</t>
    </r>
  </si>
  <si>
    <r>
      <t xml:space="preserve">Notification of actual startup </t>
    </r>
    <r>
      <rPr>
        <vertAlign val="superscript"/>
        <sz val="10"/>
        <rFont val="Times New Roman"/>
        <family val="1"/>
      </rPr>
      <t>c</t>
    </r>
  </si>
  <si>
    <r>
      <t xml:space="preserve">Waiver application </t>
    </r>
    <r>
      <rPr>
        <vertAlign val="superscript"/>
        <sz val="10"/>
        <rFont val="Times New Roman"/>
        <family val="1"/>
      </rPr>
      <t>c, d</t>
    </r>
  </si>
  <si>
    <r>
      <t xml:space="preserve">Review alternative test method/monitoring application </t>
    </r>
    <r>
      <rPr>
        <vertAlign val="superscript"/>
        <sz val="10"/>
        <rFont val="Times New Roman"/>
        <family val="1"/>
      </rPr>
      <t>c, e</t>
    </r>
  </si>
  <si>
    <r>
      <t xml:space="preserve">Notification of initial compliance test date </t>
    </r>
    <r>
      <rPr>
        <vertAlign val="superscript"/>
        <sz val="10"/>
        <rFont val="Times New Roman"/>
        <family val="1"/>
      </rPr>
      <t>c</t>
    </r>
  </si>
  <si>
    <r>
      <t xml:space="preserve">Notification of compliance status </t>
    </r>
    <r>
      <rPr>
        <vertAlign val="superscript"/>
        <sz val="10"/>
        <rFont val="Times New Roman"/>
        <family val="1"/>
      </rPr>
      <t>c,f</t>
    </r>
  </si>
  <si>
    <r>
      <t xml:space="preserve">Review of annual excess emissions and monitoring exceedances and/or summary report(s) </t>
    </r>
    <r>
      <rPr>
        <vertAlign val="superscript"/>
        <sz val="10"/>
        <rFont val="Times New Roman"/>
        <family val="1"/>
      </rPr>
      <t>g</t>
    </r>
  </si>
  <si>
    <r>
      <t xml:space="preserve">Report of HAP control efficiency </t>
    </r>
    <r>
      <rPr>
        <vertAlign val="superscript"/>
        <sz val="10"/>
        <rFont val="Times New Roman"/>
        <family val="1"/>
      </rPr>
      <t>h</t>
    </r>
  </si>
  <si>
    <r>
      <t xml:space="preserve">Initial notification of applicability report </t>
    </r>
    <r>
      <rPr>
        <vertAlign val="superscript"/>
        <sz val="10"/>
        <rFont val="Times New Roman"/>
        <family val="1"/>
      </rPr>
      <t>c</t>
    </r>
  </si>
  <si>
    <t xml:space="preserve">Table 2: Average Annual EPA Burden and Cost – NESHAP for Marine Tank Vessel Loading Operations (40 CFR Part 63, Subpart Y) (Renewal) </t>
  </si>
  <si>
    <t xml:space="preserve">Table 1: Annual Respondent Burden and Cost – NESHAP for Marine Tank Vessel Loading Operations (40 CFR Part 63, Subpart Y) (Renewal) </t>
  </si>
  <si>
    <r>
      <t>1</t>
    </r>
    <r>
      <rPr>
        <sz val="10"/>
        <color rgb="FF000000"/>
        <rFont val="Times New Roman"/>
        <family val="1"/>
      </rPr>
      <t xml:space="preserve"> New respondents include sources with constructed and reconstructed affected facilities.</t>
    </r>
  </si>
  <si>
    <t>Hours per Response</t>
  </si>
  <si>
    <r>
      <t>b</t>
    </r>
    <r>
      <rPr>
        <sz val="10"/>
        <rFont val="Times New Roman"/>
        <family val="1"/>
      </rPr>
      <t xml:space="preserve">  This ICR uses the following labor rates for privately-owned sources: $163.17 for managerial, $130.28 for technical,  and $65.71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the benefit packages available to those employed by private industry.</t>
    </r>
  </si>
  <si>
    <t>The only type of industry costs associated with the information collection activity in the regulations are labor costs. There are no capital/startup and/or operation and maintenance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</si>
</sst>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164" formatCode="General_)"/>
    <numFmt numFmtId="165" formatCode="&quot;$&quot;#,##0.00"/>
    <numFmt numFmtId="166" formatCode="&quot;$&quot;#,##0"/>
    <numFmt numFmtId="167" formatCode="0.0"/>
  </numFmts>
  <fonts count="27"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i/>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8"/>
      <name val="Calibri"/>
      <family val="2"/>
      <scheme val="minor"/>
    </font>
    <font>
      <sz val="12"/>
      <color theme="1"/>
      <name val="Times New Roman"/>
      <family val="1"/>
    </font>
    <font>
      <sz val="12"/>
      <color rgb="FF000000"/>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164" fontId="10" fillId="0" borderId="0"/>
  </cellStyleXfs>
  <cellXfs count="127">
    <xf numFmtId="0" fontId="0" fillId="0" borderId="0" xfId="0"/>
    <xf numFmtId="0" fontId="2" fillId="0" borderId="0" xfId="0" applyFont="1"/>
    <xf numFmtId="0" fontId="2" fillId="0" borderId="1" xfId="0" applyFont="1" applyBorder="1" applyAlignment="1">
      <alignment horizontal="center" wrapText="1"/>
    </xf>
    <xf numFmtId="0" fontId="8" fillId="0" borderId="0" xfId="0" applyFont="1"/>
    <xf numFmtId="164" fontId="12" fillId="0" borderId="0" xfId="1" applyFont="1" applyAlignment="1">
      <alignment horizontal="center" vertical="center" wrapText="1"/>
    </xf>
    <xf numFmtId="164" fontId="9" fillId="0" borderId="0" xfId="1" applyFont="1" applyAlignment="1">
      <alignment horizontal="center" vertical="center" wrapText="1"/>
    </xf>
    <xf numFmtId="165" fontId="9" fillId="0" borderId="0" xfId="1" applyNumberFormat="1" applyFont="1" applyAlignment="1">
      <alignment horizontal="right" wrapText="1"/>
    </xf>
    <xf numFmtId="0" fontId="9" fillId="0" borderId="0" xfId="0" applyFont="1"/>
    <xf numFmtId="0" fontId="2" fillId="0" borderId="0" xfId="0" applyFont="1" applyAlignment="1">
      <alignment horizontal="right"/>
    </xf>
    <xf numFmtId="0" fontId="8" fillId="0" borderId="0" xfId="0" applyFont="1" applyAlignment="1">
      <alignment wrapText="1"/>
    </xf>
    <xf numFmtId="0" fontId="9" fillId="0" borderId="1" xfId="0" applyFont="1" applyBorder="1" applyAlignment="1">
      <alignment horizontal="center" wrapText="1"/>
    </xf>
    <xf numFmtId="8" fontId="9" fillId="0" borderId="1" xfId="0" applyNumberFormat="1" applyFont="1" applyBorder="1" applyAlignment="1">
      <alignment horizontal="right" wrapText="1"/>
    </xf>
    <xf numFmtId="6" fontId="20" fillId="0" borderId="2" xfId="0" applyNumberFormat="1" applyFont="1" applyBorder="1" applyAlignment="1">
      <alignment horizontal="right" wrapText="1"/>
    </xf>
    <xf numFmtId="0" fontId="17" fillId="0" borderId="0" xfId="0" applyFont="1"/>
    <xf numFmtId="0" fontId="14" fillId="0" borderId="1" xfId="0" applyFont="1" applyBorder="1"/>
    <xf numFmtId="41" fontId="17" fillId="0" borderId="0" xfId="0" applyNumberFormat="1" applyFont="1"/>
    <xf numFmtId="41" fontId="17" fillId="0" borderId="5" xfId="0" applyNumberFormat="1" applyFont="1" applyBorder="1"/>
    <xf numFmtId="164" fontId="12" fillId="0" borderId="0" xfId="1" applyFont="1" applyAlignment="1">
      <alignment wrapText="1"/>
    </xf>
    <xf numFmtId="0" fontId="23" fillId="0" borderId="0" xfId="0" applyFont="1"/>
    <xf numFmtId="0" fontId="1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2" fillId="0" borderId="0" xfId="0" applyFont="1" applyAlignme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0" xfId="0" applyFont="1" applyAlignment="1">
      <alignment vertical="top" wrapText="1"/>
    </xf>
    <xf numFmtId="165" fontId="9" fillId="0" borderId="1" xfId="0" applyNumberFormat="1" applyFont="1" applyBorder="1"/>
    <xf numFmtId="0" fontId="9"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0" xfId="0" applyFont="1"/>
    <xf numFmtId="0" fontId="2" fillId="0" borderId="1" xfId="0" applyFont="1" applyBorder="1" applyAlignment="1">
      <alignment horizontal="right" wrapText="1"/>
    </xf>
    <xf numFmtId="8"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1" fontId="2" fillId="0" borderId="1" xfId="0" applyNumberFormat="1" applyFont="1" applyBorder="1" applyAlignment="1">
      <alignment horizontal="center" vertical="center" wrapText="1"/>
    </xf>
    <xf numFmtId="8" fontId="2" fillId="0" borderId="1" xfId="0" applyNumberFormat="1" applyFont="1" applyBorder="1" applyAlignment="1">
      <alignment horizontal="right" wrapText="1"/>
    </xf>
    <xf numFmtId="0" fontId="9" fillId="0" borderId="1" xfId="0" applyFont="1" applyBorder="1" applyAlignment="1">
      <alignment horizontal="left" vertical="top" wrapText="1" indent="1"/>
    </xf>
    <xf numFmtId="0" fontId="9" fillId="0" borderId="1" xfId="0" applyFont="1" applyBorder="1" applyAlignment="1">
      <alignment horizontal="left" vertical="top" wrapText="1" indent="2"/>
    </xf>
    <xf numFmtId="3" fontId="2" fillId="0" borderId="0" xfId="0" applyNumberFormat="1" applyFont="1"/>
    <xf numFmtId="0" fontId="3" fillId="0" borderId="0" xfId="0" applyFont="1"/>
    <xf numFmtId="41" fontId="9" fillId="0" borderId="0" xfId="0" applyNumberFormat="1" applyFont="1"/>
    <xf numFmtId="0" fontId="11" fillId="0" borderId="1" xfId="0" applyFont="1" applyBorder="1" applyAlignment="1">
      <alignment wrapText="1"/>
    </xf>
    <xf numFmtId="3" fontId="8" fillId="0" borderId="0" xfId="0" applyNumberFormat="1" applyFont="1"/>
    <xf numFmtId="0" fontId="21" fillId="0" borderId="0" xfId="0"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7" fillId="0" borderId="0" xfId="0" applyFont="1" applyAlignment="1">
      <alignment vertical="top" wrapText="1"/>
    </xf>
    <xf numFmtId="3" fontId="6" fillId="0" borderId="0" xfId="0" applyNumberFormat="1" applyFont="1" applyAlignment="1">
      <alignment wrapText="1"/>
    </xf>
    <xf numFmtId="6" fontId="6" fillId="0" borderId="0" xfId="0" applyNumberFormat="1" applyFont="1" applyAlignment="1">
      <alignment horizontal="right" wrapText="1"/>
    </xf>
    <xf numFmtId="0" fontId="3" fillId="0" borderId="0" xfId="0" applyFont="1" applyAlignment="1">
      <alignment wrapText="1"/>
    </xf>
    <xf numFmtId="0" fontId="14" fillId="0" borderId="0" xfId="0" applyFont="1" applyAlignment="1">
      <alignment vertical="top"/>
    </xf>
    <xf numFmtId="0" fontId="20" fillId="0" borderId="1" xfId="0" applyFont="1" applyBorder="1" applyAlignment="1">
      <alignment vertical="top" wrapText="1"/>
    </xf>
    <xf numFmtId="3" fontId="2" fillId="0" borderId="1" xfId="0" applyNumberFormat="1" applyFont="1" applyBorder="1" applyAlignment="1">
      <alignment horizontal="center" vertical="center" wrapText="1"/>
    </xf>
    <xf numFmtId="3" fontId="9" fillId="0" borderId="1" xfId="0" applyNumberFormat="1" applyFont="1" applyBorder="1" applyAlignment="1">
      <alignment horizontal="center" wrapText="1"/>
    </xf>
    <xf numFmtId="164" fontId="8" fillId="0" borderId="0" xfId="1" applyFont="1" applyAlignment="1">
      <alignment vertical="center"/>
    </xf>
    <xf numFmtId="164" fontId="8" fillId="0" borderId="0" xfId="1" applyFont="1"/>
    <xf numFmtId="0" fontId="25" fillId="0" borderId="0" xfId="0" applyFont="1" applyAlignment="1">
      <alignment vertical="center" wrapText="1"/>
    </xf>
    <xf numFmtId="0" fontId="26" fillId="0" borderId="0" xfId="0" applyFont="1" applyAlignment="1">
      <alignment vertical="center" wrapText="1"/>
    </xf>
    <xf numFmtId="1" fontId="3" fillId="0" borderId="1" xfId="0" applyNumberFormat="1" applyFont="1" applyBorder="1" applyAlignment="1">
      <alignment horizontal="center" vertical="center" wrapText="1"/>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1" fontId="3" fillId="0" borderId="6" xfId="0" applyNumberFormat="1" applyFont="1" applyBorder="1" applyAlignment="1">
      <alignment horizontal="center" vertical="center" wrapText="1"/>
    </xf>
    <xf numFmtId="0" fontId="2" fillId="0" borderId="1" xfId="0" applyFont="1" applyBorder="1" applyAlignment="1">
      <alignment horizontal="center" vertical="top" wrapText="1"/>
    </xf>
    <xf numFmtId="0" fontId="9" fillId="0" borderId="1" xfId="0" applyFont="1" applyBorder="1" applyAlignment="1">
      <alignment horizontal="center" vertical="top" wrapText="1"/>
    </xf>
    <xf numFmtId="164" fontId="8" fillId="0" borderId="0" xfId="1" applyFont="1" applyAlignment="1">
      <alignment horizontal="left" vertical="center"/>
    </xf>
    <xf numFmtId="6" fontId="20" fillId="0" borderId="1" xfId="0" applyNumberFormat="1" applyFont="1" applyBorder="1" applyAlignment="1">
      <alignment horizontal="right" wrapText="1"/>
    </xf>
    <xf numFmtId="6" fontId="11" fillId="0" borderId="1" xfId="0" applyNumberFormat="1" applyFont="1" applyBorder="1" applyAlignment="1">
      <alignment horizontal="right" wrapText="1"/>
    </xf>
    <xf numFmtId="41" fontId="0" fillId="0" borderId="0" xfId="0" applyNumberFormat="1"/>
    <xf numFmtId="3" fontId="0" fillId="0" borderId="0" xfId="0" applyNumberFormat="1"/>
    <xf numFmtId="6" fontId="0" fillId="0" borderId="0" xfId="0" applyNumberFormat="1"/>
    <xf numFmtId="8" fontId="2" fillId="0" borderId="0" xfId="0" applyNumberFormat="1" applyFont="1"/>
    <xf numFmtId="0" fontId="9" fillId="0" borderId="1" xfId="0" applyFont="1" applyBorder="1" applyAlignment="1">
      <alignment vertical="top" wrapText="1"/>
    </xf>
    <xf numFmtId="2" fontId="9" fillId="0" borderId="0" xfId="0" applyNumberFormat="1" applyFont="1" applyAlignment="1">
      <alignment horizontal="left"/>
    </xf>
    <xf numFmtId="2" fontId="9" fillId="0" borderId="0" xfId="0" applyNumberFormat="1" applyFont="1" applyAlignment="1">
      <alignment horizontal="left" wrapText="1"/>
    </xf>
    <xf numFmtId="4" fontId="9" fillId="0" borderId="0" xfId="0" applyNumberFormat="1" applyFont="1"/>
    <xf numFmtId="3" fontId="9" fillId="0" borderId="1" xfId="0" applyNumberFormat="1" applyFont="1" applyBorder="1" applyAlignment="1">
      <alignment horizontal="center" vertical="top" wrapText="1"/>
    </xf>
    <xf numFmtId="0" fontId="9" fillId="0" borderId="1" xfId="0" applyFont="1" applyBorder="1" applyAlignment="1">
      <alignment horizontal="center"/>
    </xf>
    <xf numFmtId="0" fontId="9" fillId="0" borderId="3" xfId="0" applyFont="1" applyBorder="1"/>
    <xf numFmtId="0" fontId="9" fillId="0" borderId="7" xfId="0" applyFont="1" applyBorder="1" applyAlignment="1">
      <alignment horizontal="center"/>
    </xf>
    <xf numFmtId="0" fontId="9" fillId="0" borderId="8" xfId="0" applyFont="1" applyBorder="1"/>
    <xf numFmtId="0" fontId="9" fillId="0" borderId="2" xfId="0" applyFont="1" applyBorder="1"/>
    <xf numFmtId="0" fontId="9" fillId="0" borderId="0" xfId="0" applyFont="1" applyAlignment="1">
      <alignment horizontal="left" vertical="top"/>
    </xf>
    <xf numFmtId="0" fontId="2" fillId="0" borderId="0" xfId="0" applyFont="1" applyAlignment="1">
      <alignment horizontal="left" vertical="top"/>
    </xf>
    <xf numFmtId="0" fontId="14" fillId="0" borderId="0" xfId="0" applyFont="1"/>
    <xf numFmtId="165" fontId="9" fillId="0" borderId="0" xfId="0" applyNumberFormat="1" applyFont="1"/>
    <xf numFmtId="1" fontId="9" fillId="0" borderId="1" xfId="0" applyNumberFormat="1" applyFont="1" applyBorder="1" applyAlignment="1">
      <alignment horizontal="center" vertical="top" wrapText="1"/>
    </xf>
    <xf numFmtId="0" fontId="2" fillId="0" borderId="1" xfId="0" applyFont="1" applyBorder="1" applyAlignment="1">
      <alignment horizontal="center" vertical="center"/>
    </xf>
    <xf numFmtId="3" fontId="9" fillId="0" borderId="1" xfId="0" applyNumberFormat="1" applyFont="1" applyBorder="1" applyAlignment="1">
      <alignment horizontal="center" vertical="center" wrapText="1"/>
    </xf>
    <xf numFmtId="6" fontId="6" fillId="0" borderId="1" xfId="0" applyNumberFormat="1" applyFont="1" applyBorder="1" applyAlignment="1">
      <alignment horizontal="right" vertical="center" wrapText="1"/>
    </xf>
    <xf numFmtId="0" fontId="0" fillId="0" borderId="0" xfId="0" applyAlignment="1">
      <alignment horizontal="center"/>
    </xf>
    <xf numFmtId="2" fontId="9" fillId="0" borderId="0" xfId="0" applyNumberFormat="1" applyFont="1" applyAlignment="1">
      <alignment horizontal="left" wrapText="1"/>
    </xf>
    <xf numFmtId="0" fontId="18" fillId="0" borderId="0" xfId="0" applyFont="1" applyAlignment="1">
      <alignment horizontal="left" vertical="top" wrapText="1"/>
    </xf>
    <xf numFmtId="0" fontId="9" fillId="0" borderId="0" xfId="0" applyFont="1" applyAlignment="1">
      <alignment horizontal="left" vertical="top" wrapText="1"/>
    </xf>
    <xf numFmtId="0" fontId="14" fillId="0" borderId="1" xfId="0" applyFont="1" applyBorder="1" applyAlignment="1">
      <alignment horizont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3" fontId="5" fillId="0" borderId="2" xfId="0" applyNumberFormat="1" applyFont="1" applyBorder="1" applyAlignment="1">
      <alignment horizontal="center" wrapText="1"/>
    </xf>
    <xf numFmtId="3" fontId="5" fillId="0" borderId="3" xfId="0" applyNumberFormat="1" applyFont="1" applyBorder="1" applyAlignment="1">
      <alignment horizontal="center" wrapText="1"/>
    </xf>
    <xf numFmtId="3" fontId="5" fillId="0" borderId="4" xfId="0" applyNumberFormat="1" applyFont="1" applyBorder="1" applyAlignment="1">
      <alignment horizontal="center" wrapText="1"/>
    </xf>
    <xf numFmtId="0" fontId="20" fillId="0" borderId="2" xfId="0" applyFont="1" applyBorder="1" applyAlignment="1">
      <alignment horizontal="center" vertical="top" wrapText="1"/>
    </xf>
    <xf numFmtId="0" fontId="20" fillId="0" borderId="3" xfId="0" applyFont="1" applyBorder="1" applyAlignment="1">
      <alignment horizontal="center" vertical="top" wrapText="1"/>
    </xf>
    <xf numFmtId="0" fontId="20" fillId="0" borderId="4" xfId="0" applyFont="1" applyBorder="1" applyAlignment="1">
      <alignment horizontal="center" vertical="top" wrapText="1"/>
    </xf>
    <xf numFmtId="0" fontId="11" fillId="0" borderId="2" xfId="0" applyFont="1" applyBorder="1" applyAlignment="1">
      <alignment horizontal="center" wrapText="1"/>
    </xf>
    <xf numFmtId="0" fontId="11" fillId="0" borderId="3" xfId="0" applyFont="1" applyBorder="1" applyAlignment="1">
      <alignment horizontal="center" wrapText="1"/>
    </xf>
    <xf numFmtId="0" fontId="11" fillId="0" borderId="4" xfId="0" applyFont="1" applyBorder="1" applyAlignment="1">
      <alignment horizontal="center" wrapText="1"/>
    </xf>
    <xf numFmtId="3" fontId="20" fillId="0" borderId="2" xfId="0" applyNumberFormat="1" applyFont="1" applyBorder="1" applyAlignment="1">
      <alignment horizontal="center" wrapText="1"/>
    </xf>
    <xf numFmtId="3" fontId="20" fillId="0" borderId="3" xfId="0" applyNumberFormat="1" applyFont="1" applyBorder="1" applyAlignment="1">
      <alignment horizontal="center" wrapText="1"/>
    </xf>
    <xf numFmtId="3" fontId="20" fillId="0" borderId="4" xfId="0" applyNumberFormat="1" applyFont="1" applyBorder="1" applyAlignment="1">
      <alignment horizontal="center" wrapText="1"/>
    </xf>
    <xf numFmtId="0" fontId="11" fillId="0" borderId="1" xfId="0" applyFont="1" applyBorder="1" applyAlignment="1">
      <alignment horizontal="center" wrapText="1"/>
    </xf>
    <xf numFmtId="3" fontId="11" fillId="0" borderId="1" xfId="0" applyNumberFormat="1" applyFont="1" applyBorder="1" applyAlignment="1">
      <alignment horizontal="center" wrapText="1"/>
    </xf>
    <xf numFmtId="0" fontId="9" fillId="0" borderId="0" xfId="0" applyFont="1" applyAlignment="1">
      <alignment horizontal="left" wrapText="1"/>
    </xf>
    <xf numFmtId="0" fontId="11" fillId="0" borderId="0" xfId="0" applyFont="1" applyAlignment="1">
      <alignment horizontal="left"/>
    </xf>
    <xf numFmtId="0" fontId="9" fillId="0" borderId="6" xfId="0" applyFont="1" applyBorder="1" applyAlignment="1">
      <alignment horizontal="left" vertical="top"/>
    </xf>
    <xf numFmtId="0" fontId="13" fillId="0" borderId="1" xfId="0" applyFont="1" applyBorder="1" applyAlignment="1">
      <alignment horizontal="center" vertical="center" wrapText="1"/>
    </xf>
    <xf numFmtId="0" fontId="22" fillId="0" borderId="0" xfId="0" applyFont="1" applyAlignment="1">
      <alignment horizontal="left" vertical="center" wrapText="1"/>
    </xf>
    <xf numFmtId="0" fontId="15" fillId="0" borderId="1" xfId="0" applyFont="1" applyBorder="1" applyAlignment="1">
      <alignment vertical="center" wrapText="1"/>
    </xf>
    <xf numFmtId="6" fontId="2" fillId="0" borderId="1" xfId="0" applyNumberFormat="1" applyFont="1" applyBorder="1" applyAlignment="1">
      <alignment horizontal="right" vertical="center" wrapText="1"/>
    </xf>
    <xf numFmtId="0" fontId="2" fillId="0" borderId="1" xfId="0" applyFont="1" applyFill="1" applyBorder="1" applyAlignment="1">
      <alignment horizontal="center" vertical="center" wrapText="1"/>
    </xf>
    <xf numFmtId="0" fontId="1" fillId="0" borderId="0" xfId="0" applyFont="1" applyAlignment="1">
      <alignment vertical="center"/>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7"/>
  <sheetViews>
    <sheetView tabSelected="1" workbookViewId="0">
      <selection sqref="A1:B1"/>
    </sheetView>
  </sheetViews>
  <sheetFormatPr defaultRowHeight="15" x14ac:dyDescent="0.25"/>
  <cols>
    <col min="1" max="1" width="27.85546875" bestFit="1" customWidth="1"/>
    <col min="2" max="2" width="14.28515625" bestFit="1" customWidth="1"/>
  </cols>
  <sheetData>
    <row r="1" spans="1:2" x14ac:dyDescent="0.25">
      <c r="A1" s="96" t="s">
        <v>0</v>
      </c>
      <c r="B1" s="96"/>
    </row>
    <row r="2" spans="1:2" x14ac:dyDescent="0.25">
      <c r="A2" t="s">
        <v>161</v>
      </c>
      <c r="B2" s="74">
        <f>'Table 1'!K43</f>
        <v>12.707838479809975</v>
      </c>
    </row>
    <row r="3" spans="1:2" x14ac:dyDescent="0.25">
      <c r="A3" t="s">
        <v>1</v>
      </c>
      <c r="B3">
        <f>Respondents!F8</f>
        <v>804</v>
      </c>
    </row>
    <row r="4" spans="1:2" x14ac:dyDescent="0.25">
      <c r="A4" t="s">
        <v>2</v>
      </c>
      <c r="B4" s="75">
        <f>'Table 1'!F44</f>
        <v>10700</v>
      </c>
    </row>
    <row r="5" spans="1:2" x14ac:dyDescent="0.25">
      <c r="A5" t="s">
        <v>3</v>
      </c>
      <c r="B5" s="76">
        <f>'Table 1'!I46</f>
        <v>1350000</v>
      </c>
    </row>
    <row r="6" spans="1:2" x14ac:dyDescent="0.25">
      <c r="A6" t="s">
        <v>4</v>
      </c>
      <c r="B6" s="76">
        <v>0</v>
      </c>
    </row>
    <row r="7" spans="1:2" x14ac:dyDescent="0.25">
      <c r="A7" t="s">
        <v>6</v>
      </c>
      <c r="B7" t="s">
        <v>56</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78"/>
  <sheetViews>
    <sheetView zoomScale="87" zoomScaleNormal="87" workbookViewId="0">
      <selection activeCell="A2" sqref="A2"/>
    </sheetView>
  </sheetViews>
  <sheetFormatPr defaultRowHeight="15" x14ac:dyDescent="0.25"/>
  <cols>
    <col min="1" max="1" width="44.140625" customWidth="1"/>
    <col min="2" max="8" width="11" customWidth="1"/>
    <col min="9" max="9" width="12.7109375" customWidth="1"/>
    <col min="10" max="10" width="6.7109375" customWidth="1"/>
    <col min="11" max="11" width="11.42578125" customWidth="1"/>
    <col min="12" max="12" width="7.7109375" customWidth="1"/>
    <col min="13" max="13" width="47.85546875" customWidth="1"/>
    <col min="14" max="14" width="12.140625" customWidth="1"/>
    <col min="21" max="21" width="11.7109375" customWidth="1"/>
  </cols>
  <sheetData>
    <row r="1" spans="1:21" ht="20.25" x14ac:dyDescent="0.3">
      <c r="A1" s="30" t="s">
        <v>159</v>
      </c>
      <c r="B1" s="1"/>
      <c r="C1" s="1"/>
      <c r="D1" s="1"/>
      <c r="E1" s="1"/>
      <c r="F1" s="1"/>
      <c r="G1" s="1"/>
      <c r="H1" s="1"/>
      <c r="I1" s="8"/>
      <c r="J1" s="1"/>
      <c r="K1" s="1"/>
      <c r="L1" s="1"/>
      <c r="M1" s="43"/>
      <c r="N1" s="13"/>
    </row>
    <row r="2" spans="1:21" s="1" customFormat="1" ht="12.75" x14ac:dyDescent="0.2">
      <c r="F2" s="7"/>
      <c r="G2" s="7"/>
      <c r="H2" s="7"/>
      <c r="I2" s="8"/>
      <c r="J2" s="3"/>
    </row>
    <row r="3" spans="1:21" s="1" customFormat="1" ht="76.5" x14ac:dyDescent="0.2">
      <c r="A3" s="20" t="s">
        <v>7</v>
      </c>
      <c r="B3" s="69" t="s">
        <v>8</v>
      </c>
      <c r="C3" s="69" t="s">
        <v>9</v>
      </c>
      <c r="D3" s="69" t="s">
        <v>10</v>
      </c>
      <c r="E3" s="69" t="s">
        <v>11</v>
      </c>
      <c r="F3" s="69" t="s">
        <v>12</v>
      </c>
      <c r="G3" s="69" t="s">
        <v>13</v>
      </c>
      <c r="H3" s="69" t="s">
        <v>14</v>
      </c>
      <c r="I3" s="69" t="s">
        <v>15</v>
      </c>
      <c r="J3" s="3"/>
      <c r="M3" s="44"/>
      <c r="N3" s="44"/>
      <c r="O3" s="44"/>
      <c r="P3" s="44"/>
      <c r="Q3" s="44"/>
      <c r="R3" s="44"/>
      <c r="S3" s="44"/>
      <c r="T3" s="44"/>
      <c r="U3" s="44"/>
    </row>
    <row r="4" spans="1:21" s="1" customFormat="1" ht="12.75" x14ac:dyDescent="0.2">
      <c r="A4" s="29" t="s">
        <v>16</v>
      </c>
      <c r="B4" s="2"/>
      <c r="C4" s="2"/>
      <c r="D4" s="2"/>
      <c r="E4" s="2"/>
      <c r="F4" s="2"/>
      <c r="G4" s="2"/>
      <c r="H4" s="2"/>
      <c r="I4" s="31"/>
      <c r="J4" s="3"/>
      <c r="K4" s="100" t="s">
        <v>17</v>
      </c>
      <c r="L4" s="100"/>
      <c r="O4" s="46"/>
      <c r="P4" s="46"/>
      <c r="Q4" s="46"/>
      <c r="R4" s="46"/>
      <c r="S4" s="46"/>
      <c r="T4" s="46"/>
      <c r="U4" s="47"/>
    </row>
    <row r="5" spans="1:21" s="1" customFormat="1" ht="12.75" x14ac:dyDescent="0.2">
      <c r="A5" s="78" t="s">
        <v>57</v>
      </c>
      <c r="B5" s="70" t="s">
        <v>84</v>
      </c>
      <c r="C5" s="70"/>
      <c r="D5" s="70"/>
      <c r="E5" s="70"/>
      <c r="F5" s="58">
        <f>D5*E5</f>
        <v>0</v>
      </c>
      <c r="G5" s="34">
        <f>F5*0.05</f>
        <v>0</v>
      </c>
      <c r="H5" s="34">
        <f>F5*0.1</f>
        <v>0</v>
      </c>
      <c r="I5" s="124">
        <f>F5*$L$6+G5*$L$5+H5*$L$7</f>
        <v>0</v>
      </c>
      <c r="J5" s="9"/>
      <c r="K5" s="14" t="s">
        <v>87</v>
      </c>
      <c r="L5" s="27">
        <v>163.16999999999999</v>
      </c>
      <c r="M5" s="45"/>
      <c r="N5" s="46"/>
      <c r="O5" s="46"/>
      <c r="P5" s="46"/>
      <c r="Q5" s="46"/>
      <c r="R5" s="48"/>
      <c r="S5" s="46"/>
      <c r="T5" s="46"/>
      <c r="U5" s="49"/>
    </row>
    <row r="6" spans="1:21" s="1" customFormat="1" ht="12.75" x14ac:dyDescent="0.2">
      <c r="A6" s="78" t="s">
        <v>58</v>
      </c>
      <c r="B6" s="70" t="s">
        <v>84</v>
      </c>
      <c r="C6" s="70"/>
      <c r="D6" s="70"/>
      <c r="E6" s="70"/>
      <c r="F6" s="58">
        <f t="shared" ref="F6:F20" si="0">D6*E6</f>
        <v>0</v>
      </c>
      <c r="G6" s="34">
        <f t="shared" ref="G6:G20" si="1">F6*0.05</f>
        <v>0</v>
      </c>
      <c r="H6" s="34">
        <f t="shared" ref="H6:H20" si="2">F6*0.1</f>
        <v>0</v>
      </c>
      <c r="I6" s="124">
        <f>F6*$L$6+G6*$L$5+H6*$L$7</f>
        <v>0</v>
      </c>
      <c r="J6" s="3"/>
      <c r="K6" s="14" t="s">
        <v>19</v>
      </c>
      <c r="L6" s="27">
        <v>130.28</v>
      </c>
      <c r="M6" s="45"/>
      <c r="N6" s="46"/>
      <c r="O6" s="46"/>
      <c r="P6" s="46"/>
      <c r="Q6" s="46"/>
      <c r="R6" s="46"/>
      <c r="S6" s="46"/>
      <c r="T6" s="46"/>
      <c r="U6" s="49"/>
    </row>
    <row r="7" spans="1:21" s="1" customFormat="1" ht="12.75" x14ac:dyDescent="0.2">
      <c r="A7" s="78" t="s">
        <v>59</v>
      </c>
      <c r="B7" s="70"/>
      <c r="C7" s="70"/>
      <c r="D7" s="70"/>
      <c r="E7" s="70"/>
      <c r="F7" s="58">
        <f t="shared" si="0"/>
        <v>0</v>
      </c>
      <c r="G7" s="34">
        <f t="shared" si="1"/>
        <v>0</v>
      </c>
      <c r="H7" s="34">
        <f t="shared" si="2"/>
        <v>0</v>
      </c>
      <c r="I7" s="124">
        <f t="shared" ref="I7:I20" si="3">F7*$L$6+G7*$L$5+H7*$L$7</f>
        <v>0</v>
      </c>
      <c r="J7" s="3"/>
      <c r="K7" s="14" t="s">
        <v>20</v>
      </c>
      <c r="L7" s="27">
        <v>65.709999999999994</v>
      </c>
      <c r="M7" s="45"/>
      <c r="N7" s="46"/>
      <c r="O7" s="46"/>
      <c r="P7" s="46"/>
      <c r="Q7" s="46"/>
      <c r="R7" s="46"/>
      <c r="S7" s="46"/>
      <c r="T7" s="46"/>
      <c r="U7" s="49"/>
    </row>
    <row r="8" spans="1:21" s="1" customFormat="1" ht="15.75" x14ac:dyDescent="0.2">
      <c r="A8" s="36" t="s">
        <v>60</v>
      </c>
      <c r="B8" s="70">
        <v>1</v>
      </c>
      <c r="C8" s="70">
        <v>1</v>
      </c>
      <c r="D8" s="70">
        <f>B8*C8</f>
        <v>1</v>
      </c>
      <c r="E8" s="70">
        <f>K12</f>
        <v>804</v>
      </c>
      <c r="F8" s="58">
        <f t="shared" si="0"/>
        <v>804</v>
      </c>
      <c r="G8" s="34">
        <f t="shared" si="1"/>
        <v>40.200000000000003</v>
      </c>
      <c r="H8" s="34">
        <f t="shared" si="2"/>
        <v>80.400000000000006</v>
      </c>
      <c r="I8" s="32">
        <f t="shared" si="3"/>
        <v>116587.63799999999</v>
      </c>
      <c r="J8" s="3"/>
      <c r="K8" s="61"/>
      <c r="L8" s="17"/>
      <c r="M8" s="45"/>
      <c r="N8" s="46"/>
      <c r="O8" s="46"/>
      <c r="P8" s="46"/>
      <c r="Q8" s="50"/>
      <c r="R8" s="50"/>
      <c r="S8" s="50"/>
      <c r="T8" s="50"/>
      <c r="U8" s="49"/>
    </row>
    <row r="9" spans="1:21" s="1" customFormat="1" ht="12.75" x14ac:dyDescent="0.2">
      <c r="A9" s="36" t="s">
        <v>61</v>
      </c>
      <c r="B9" s="70"/>
      <c r="C9" s="70"/>
      <c r="D9" s="70"/>
      <c r="E9" s="70"/>
      <c r="F9" s="58">
        <f t="shared" si="0"/>
        <v>0</v>
      </c>
      <c r="G9" s="34">
        <f t="shared" si="1"/>
        <v>0</v>
      </c>
      <c r="H9" s="34">
        <f t="shared" si="2"/>
        <v>0</v>
      </c>
      <c r="I9" s="124">
        <f t="shared" si="3"/>
        <v>0</v>
      </c>
      <c r="J9" s="3"/>
      <c r="K9" s="83">
        <v>0</v>
      </c>
      <c r="L9" s="84" t="s">
        <v>128</v>
      </c>
      <c r="M9" s="45"/>
      <c r="N9" s="46"/>
      <c r="O9" s="46"/>
      <c r="P9" s="46"/>
      <c r="Q9" s="50"/>
      <c r="R9" s="50"/>
      <c r="S9" s="50"/>
      <c r="T9" s="50"/>
      <c r="U9" s="49"/>
    </row>
    <row r="10" spans="1:21" s="1" customFormat="1" ht="15.75" x14ac:dyDescent="0.2">
      <c r="A10" s="37" t="s">
        <v>62</v>
      </c>
      <c r="B10" s="70">
        <v>280</v>
      </c>
      <c r="C10" s="70">
        <v>1</v>
      </c>
      <c r="D10" s="70">
        <f>B10*C10</f>
        <v>280</v>
      </c>
      <c r="E10" s="70">
        <f>$K$9</f>
        <v>0</v>
      </c>
      <c r="F10" s="58">
        <f t="shared" si="0"/>
        <v>0</v>
      </c>
      <c r="G10" s="34">
        <f t="shared" si="1"/>
        <v>0</v>
      </c>
      <c r="H10" s="34">
        <f t="shared" si="2"/>
        <v>0</v>
      </c>
      <c r="I10" s="124">
        <f t="shared" si="3"/>
        <v>0</v>
      </c>
      <c r="J10" s="3"/>
      <c r="K10" s="85">
        <v>38</v>
      </c>
      <c r="L10" s="86" t="s">
        <v>129</v>
      </c>
      <c r="M10" s="45"/>
      <c r="N10" s="46"/>
      <c r="O10" s="46"/>
      <c r="P10" s="46"/>
      <c r="Q10" s="50"/>
      <c r="R10" s="50"/>
      <c r="S10" s="50"/>
      <c r="T10" s="50"/>
      <c r="U10" s="49"/>
    </row>
    <row r="11" spans="1:21" s="1" customFormat="1" ht="15.75" x14ac:dyDescent="0.2">
      <c r="A11" s="37" t="s">
        <v>63</v>
      </c>
      <c r="B11" s="70">
        <v>280</v>
      </c>
      <c r="C11" s="70">
        <v>1</v>
      </c>
      <c r="D11" s="70">
        <f>B11*C11</f>
        <v>280</v>
      </c>
      <c r="E11" s="70">
        <f>$K$9</f>
        <v>0</v>
      </c>
      <c r="F11" s="58">
        <f t="shared" si="0"/>
        <v>0</v>
      </c>
      <c r="G11" s="34">
        <f t="shared" si="1"/>
        <v>0</v>
      </c>
      <c r="H11" s="34">
        <f t="shared" si="2"/>
        <v>0</v>
      </c>
      <c r="I11" s="124">
        <f t="shared" si="3"/>
        <v>0</v>
      </c>
      <c r="J11" s="3"/>
      <c r="K11" s="83">
        <v>766</v>
      </c>
      <c r="L11" s="87" t="s">
        <v>130</v>
      </c>
      <c r="M11" s="45"/>
      <c r="N11" s="46"/>
      <c r="O11" s="46"/>
      <c r="P11" s="46"/>
      <c r="Q11" s="50"/>
      <c r="R11" s="50"/>
      <c r="S11" s="50"/>
      <c r="T11" s="50"/>
      <c r="U11" s="49"/>
    </row>
    <row r="12" spans="1:21" s="1" customFormat="1" ht="15.75" x14ac:dyDescent="0.2">
      <c r="A12" s="37" t="s">
        <v>64</v>
      </c>
      <c r="B12" s="70">
        <v>16</v>
      </c>
      <c r="C12" s="70">
        <v>1</v>
      </c>
      <c r="D12" s="70">
        <f>B12*C12</f>
        <v>16</v>
      </c>
      <c r="E12" s="70">
        <f>$K$10</f>
        <v>38</v>
      </c>
      <c r="F12" s="58">
        <f t="shared" si="0"/>
        <v>608</v>
      </c>
      <c r="G12" s="34">
        <f t="shared" si="1"/>
        <v>30.400000000000002</v>
      </c>
      <c r="H12" s="34">
        <f t="shared" si="2"/>
        <v>60.800000000000004</v>
      </c>
      <c r="I12" s="32">
        <f t="shared" si="3"/>
        <v>88165.776000000013</v>
      </c>
      <c r="J12" s="3"/>
      <c r="K12" s="83">
        <f>SUM(K9:K11)</f>
        <v>804</v>
      </c>
      <c r="L12" s="87" t="s">
        <v>131</v>
      </c>
      <c r="M12" s="45"/>
      <c r="N12" s="46"/>
      <c r="O12" s="46"/>
      <c r="P12" s="46"/>
      <c r="Q12" s="50"/>
      <c r="R12" s="50"/>
      <c r="S12" s="50"/>
      <c r="T12" s="50"/>
      <c r="U12" s="49"/>
    </row>
    <row r="13" spans="1:21" s="1" customFormat="1" ht="15.75" x14ac:dyDescent="0.2">
      <c r="A13" s="37" t="s">
        <v>65</v>
      </c>
      <c r="B13" s="70">
        <v>8</v>
      </c>
      <c r="C13" s="70">
        <v>1</v>
      </c>
      <c r="D13" s="70">
        <f>B13*C13</f>
        <v>8</v>
      </c>
      <c r="E13" s="70">
        <v>450</v>
      </c>
      <c r="F13" s="58">
        <f t="shared" si="0"/>
        <v>3600</v>
      </c>
      <c r="G13" s="34">
        <f t="shared" si="1"/>
        <v>180</v>
      </c>
      <c r="H13" s="34">
        <f t="shared" si="2"/>
        <v>360</v>
      </c>
      <c r="I13" s="32">
        <f t="shared" si="3"/>
        <v>522034.19999999995</v>
      </c>
      <c r="J13" s="3"/>
      <c r="K13" s="61"/>
      <c r="L13" s="17"/>
      <c r="M13" s="45"/>
      <c r="N13" s="46"/>
      <c r="O13" s="46"/>
      <c r="P13" s="46"/>
      <c r="Q13" s="50"/>
      <c r="R13" s="50"/>
      <c r="S13" s="50"/>
      <c r="T13" s="50"/>
      <c r="U13" s="49"/>
    </row>
    <row r="14" spans="1:21" s="1" customFormat="1" ht="12.75" x14ac:dyDescent="0.2">
      <c r="A14" s="36" t="s">
        <v>66</v>
      </c>
      <c r="B14" s="70" t="s">
        <v>85</v>
      </c>
      <c r="C14" s="70"/>
      <c r="D14" s="70"/>
      <c r="E14" s="70"/>
      <c r="F14" s="58">
        <f t="shared" si="0"/>
        <v>0</v>
      </c>
      <c r="G14" s="34">
        <f t="shared" si="1"/>
        <v>0</v>
      </c>
      <c r="H14" s="34">
        <f t="shared" si="2"/>
        <v>0</v>
      </c>
      <c r="I14" s="124">
        <f t="shared" si="3"/>
        <v>0</v>
      </c>
      <c r="J14" s="3"/>
      <c r="K14" s="61"/>
      <c r="L14" s="17"/>
      <c r="M14" s="45"/>
      <c r="N14" s="46"/>
      <c r="O14" s="46"/>
      <c r="P14" s="46"/>
      <c r="Q14" s="50"/>
      <c r="R14" s="50"/>
      <c r="S14" s="50"/>
      <c r="T14" s="50"/>
      <c r="U14" s="49"/>
    </row>
    <row r="15" spans="1:21" s="1" customFormat="1" ht="12.75" x14ac:dyDescent="0.2">
      <c r="A15" s="36" t="s">
        <v>67</v>
      </c>
      <c r="B15" s="70" t="s">
        <v>86</v>
      </c>
      <c r="C15" s="70"/>
      <c r="D15" s="70"/>
      <c r="E15" s="70"/>
      <c r="F15" s="58">
        <f t="shared" si="0"/>
        <v>0</v>
      </c>
      <c r="G15" s="34">
        <f t="shared" si="1"/>
        <v>0</v>
      </c>
      <c r="H15" s="34">
        <f t="shared" si="2"/>
        <v>0</v>
      </c>
      <c r="I15" s="124">
        <f t="shared" si="3"/>
        <v>0</v>
      </c>
      <c r="J15" s="3"/>
      <c r="K15" s="61"/>
      <c r="L15" s="17"/>
      <c r="M15" s="45"/>
      <c r="N15" s="46"/>
      <c r="O15" s="46"/>
      <c r="P15" s="46"/>
      <c r="Q15" s="50"/>
      <c r="R15" s="50"/>
      <c r="S15" s="50"/>
      <c r="T15" s="50"/>
      <c r="U15" s="49"/>
    </row>
    <row r="16" spans="1:21" s="1" customFormat="1" ht="12.75" x14ac:dyDescent="0.2">
      <c r="A16" s="36" t="s">
        <v>68</v>
      </c>
      <c r="B16" s="70"/>
      <c r="C16" s="70"/>
      <c r="D16" s="70"/>
      <c r="E16" s="70"/>
      <c r="F16" s="58">
        <f t="shared" si="0"/>
        <v>0</v>
      </c>
      <c r="G16" s="34">
        <f t="shared" si="1"/>
        <v>0</v>
      </c>
      <c r="H16" s="34">
        <f t="shared" si="2"/>
        <v>0</v>
      </c>
      <c r="I16" s="124">
        <f t="shared" si="3"/>
        <v>0</v>
      </c>
      <c r="J16" s="3"/>
      <c r="K16" s="61"/>
      <c r="L16" s="17"/>
      <c r="M16" s="45"/>
      <c r="N16" s="46"/>
      <c r="O16" s="46"/>
      <c r="P16" s="46"/>
      <c r="Q16" s="50"/>
      <c r="R16" s="50"/>
      <c r="S16" s="50"/>
      <c r="T16" s="50"/>
      <c r="U16" s="49"/>
    </row>
    <row r="17" spans="1:21" s="1" customFormat="1" ht="15.75" x14ac:dyDescent="0.2">
      <c r="A17" s="37" t="s">
        <v>69</v>
      </c>
      <c r="B17" s="70">
        <v>2</v>
      </c>
      <c r="C17" s="70">
        <v>1</v>
      </c>
      <c r="D17" s="70">
        <f t="shared" ref="D17:D22" si="4">B17*C17</f>
        <v>2</v>
      </c>
      <c r="E17" s="70">
        <f t="shared" ref="E17:E29" si="5">$K$9</f>
        <v>0</v>
      </c>
      <c r="F17" s="58">
        <f t="shared" si="0"/>
        <v>0</v>
      </c>
      <c r="G17" s="34">
        <f t="shared" si="1"/>
        <v>0</v>
      </c>
      <c r="H17" s="34">
        <f t="shared" si="2"/>
        <v>0</v>
      </c>
      <c r="I17" s="124">
        <f t="shared" si="3"/>
        <v>0</v>
      </c>
      <c r="J17" s="3"/>
      <c r="K17" s="61"/>
      <c r="L17" s="17"/>
      <c r="M17" s="45"/>
      <c r="N17" s="46"/>
      <c r="O17" s="46"/>
      <c r="P17" s="46"/>
      <c r="Q17" s="50"/>
      <c r="R17" s="50"/>
      <c r="S17" s="50"/>
      <c r="T17" s="50"/>
      <c r="U17" s="49"/>
    </row>
    <row r="18" spans="1:21" s="1" customFormat="1" ht="15.75" x14ac:dyDescent="0.2">
      <c r="A18" s="37" t="s">
        <v>70</v>
      </c>
      <c r="B18" s="70">
        <v>2</v>
      </c>
      <c r="C18" s="70">
        <v>1</v>
      </c>
      <c r="D18" s="70">
        <f t="shared" si="4"/>
        <v>2</v>
      </c>
      <c r="E18" s="70">
        <f t="shared" si="5"/>
        <v>0</v>
      </c>
      <c r="F18" s="58">
        <f t="shared" si="0"/>
        <v>0</v>
      </c>
      <c r="G18" s="34">
        <f t="shared" si="1"/>
        <v>0</v>
      </c>
      <c r="H18" s="34">
        <f t="shared" si="2"/>
        <v>0</v>
      </c>
      <c r="I18" s="124">
        <f t="shared" si="3"/>
        <v>0</v>
      </c>
      <c r="J18" s="3"/>
      <c r="K18" s="61"/>
      <c r="L18" s="17"/>
      <c r="M18" s="45"/>
      <c r="N18" s="46"/>
      <c r="O18" s="46"/>
      <c r="P18" s="46"/>
      <c r="Q18" s="50"/>
      <c r="R18" s="50"/>
      <c r="S18" s="50"/>
      <c r="T18" s="50"/>
      <c r="U18" s="49"/>
    </row>
    <row r="19" spans="1:21" s="1" customFormat="1" ht="15.75" x14ac:dyDescent="0.2">
      <c r="A19" s="37" t="s">
        <v>71</v>
      </c>
      <c r="B19" s="70">
        <v>2</v>
      </c>
      <c r="C19" s="70">
        <v>1</v>
      </c>
      <c r="D19" s="70">
        <f t="shared" si="4"/>
        <v>2</v>
      </c>
      <c r="E19" s="70">
        <f t="shared" si="5"/>
        <v>0</v>
      </c>
      <c r="F19" s="58">
        <f t="shared" si="0"/>
        <v>0</v>
      </c>
      <c r="G19" s="34">
        <f t="shared" si="1"/>
        <v>0</v>
      </c>
      <c r="H19" s="34">
        <f t="shared" si="2"/>
        <v>0</v>
      </c>
      <c r="I19" s="124">
        <f t="shared" si="3"/>
        <v>0</v>
      </c>
      <c r="J19" s="3"/>
      <c r="K19" s="61"/>
      <c r="L19" s="17"/>
      <c r="M19" s="45"/>
      <c r="N19" s="46"/>
      <c r="O19" s="46"/>
      <c r="P19" s="46"/>
      <c r="Q19" s="50"/>
      <c r="R19" s="50"/>
      <c r="S19" s="50"/>
      <c r="T19" s="50"/>
      <c r="U19" s="49"/>
    </row>
    <row r="20" spans="1:21" s="1" customFormat="1" ht="15.75" x14ac:dyDescent="0.2">
      <c r="A20" s="37" t="s">
        <v>72</v>
      </c>
      <c r="B20" s="70">
        <v>4</v>
      </c>
      <c r="C20" s="70">
        <v>1</v>
      </c>
      <c r="D20" s="70">
        <f t="shared" si="4"/>
        <v>4</v>
      </c>
      <c r="E20" s="70">
        <f t="shared" si="5"/>
        <v>0</v>
      </c>
      <c r="F20" s="58">
        <f t="shared" si="0"/>
        <v>0</v>
      </c>
      <c r="G20" s="34">
        <f t="shared" si="1"/>
        <v>0</v>
      </c>
      <c r="H20" s="34">
        <f t="shared" si="2"/>
        <v>0</v>
      </c>
      <c r="I20" s="124">
        <f t="shared" si="3"/>
        <v>0</v>
      </c>
      <c r="J20" s="3"/>
      <c r="K20" s="61"/>
      <c r="L20" s="17"/>
      <c r="M20" s="45"/>
      <c r="N20" s="46"/>
      <c r="O20" s="46"/>
      <c r="P20" s="46"/>
      <c r="Q20" s="50"/>
      <c r="R20" s="50"/>
      <c r="S20" s="50"/>
      <c r="T20" s="50"/>
      <c r="U20" s="49"/>
    </row>
    <row r="21" spans="1:21" s="1" customFormat="1" ht="15.75" x14ac:dyDescent="0.2">
      <c r="A21" s="37" t="s">
        <v>73</v>
      </c>
      <c r="B21" s="70">
        <v>2</v>
      </c>
      <c r="C21" s="70">
        <v>1</v>
      </c>
      <c r="D21" s="70">
        <f t="shared" si="4"/>
        <v>2</v>
      </c>
      <c r="E21" s="70">
        <f t="shared" si="5"/>
        <v>0</v>
      </c>
      <c r="F21" s="20">
        <f>D21*E21</f>
        <v>0</v>
      </c>
      <c r="G21" s="20">
        <f>F21*0.05</f>
        <v>0</v>
      </c>
      <c r="H21" s="20">
        <f>F21*0.1</f>
        <v>0</v>
      </c>
      <c r="I21" s="124">
        <f>F21*$L$6+G21*$L$5+H21*$L$7</f>
        <v>0</v>
      </c>
      <c r="J21" s="3"/>
      <c r="K21" s="71"/>
      <c r="L21" s="4"/>
      <c r="M21" s="45"/>
      <c r="N21" s="46"/>
      <c r="O21" s="46"/>
      <c r="P21" s="46"/>
      <c r="Q21" s="50"/>
      <c r="R21" s="50"/>
      <c r="S21" s="50"/>
      <c r="T21" s="50"/>
      <c r="U21" s="49"/>
    </row>
    <row r="22" spans="1:21" s="1" customFormat="1" ht="15.75" x14ac:dyDescent="0.2">
      <c r="A22" s="37" t="s">
        <v>74</v>
      </c>
      <c r="B22" s="70">
        <v>1</v>
      </c>
      <c r="C22" s="70">
        <v>1</v>
      </c>
      <c r="D22" s="70">
        <f t="shared" si="4"/>
        <v>1</v>
      </c>
      <c r="E22" s="70">
        <f t="shared" si="5"/>
        <v>0</v>
      </c>
      <c r="F22" s="20">
        <f>D22*E22</f>
        <v>0</v>
      </c>
      <c r="G22" s="20">
        <f>F22*0.05</f>
        <v>0</v>
      </c>
      <c r="H22" s="20">
        <f>F22*0.1</f>
        <v>0</v>
      </c>
      <c r="I22" s="124">
        <f>F22*$L$6+G22*$L$5+H22*$L$7</f>
        <v>0</v>
      </c>
      <c r="J22" s="3"/>
      <c r="K22" s="4"/>
      <c r="L22" s="4"/>
      <c r="M22" s="45"/>
      <c r="N22" s="46"/>
      <c r="O22" s="46"/>
      <c r="P22" s="46"/>
      <c r="Q22" s="50"/>
      <c r="R22" s="50"/>
      <c r="S22" s="50"/>
      <c r="T22" s="50"/>
      <c r="U22" s="49"/>
    </row>
    <row r="23" spans="1:21" s="1" customFormat="1" ht="15.75" x14ac:dyDescent="0.2">
      <c r="A23" s="37" t="s">
        <v>75</v>
      </c>
      <c r="B23" s="70" t="s">
        <v>85</v>
      </c>
      <c r="C23" s="70"/>
      <c r="D23" s="70"/>
      <c r="E23" s="70"/>
      <c r="F23" s="20">
        <f>D23*E23</f>
        <v>0</v>
      </c>
      <c r="G23" s="20">
        <f>F23*0.05</f>
        <v>0</v>
      </c>
      <c r="H23" s="20">
        <f>F23*0.1</f>
        <v>0</v>
      </c>
      <c r="I23" s="124">
        <f>F23*$L$6+G23*$L$5+H23*$L$7</f>
        <v>0</v>
      </c>
      <c r="J23" s="3"/>
      <c r="K23" s="5"/>
      <c r="L23" s="6"/>
      <c r="M23" s="45"/>
      <c r="N23" s="46"/>
      <c r="O23" s="46"/>
      <c r="P23" s="46"/>
      <c r="Q23" s="50"/>
      <c r="R23" s="50"/>
      <c r="S23" s="51"/>
      <c r="T23" s="51"/>
      <c r="U23" s="49"/>
    </row>
    <row r="24" spans="1:21" s="1" customFormat="1" ht="15.75" x14ac:dyDescent="0.2">
      <c r="A24" s="37" t="s">
        <v>76</v>
      </c>
      <c r="B24" s="70">
        <v>2</v>
      </c>
      <c r="C24" s="70">
        <v>1</v>
      </c>
      <c r="D24" s="70">
        <f>B24*C24</f>
        <v>2</v>
      </c>
      <c r="E24" s="70">
        <f t="shared" si="5"/>
        <v>0</v>
      </c>
      <c r="F24" s="20">
        <f>D24*E24</f>
        <v>0</v>
      </c>
      <c r="G24" s="20">
        <f>F24*0.05</f>
        <v>0</v>
      </c>
      <c r="H24" s="20">
        <f>F24*0.1</f>
        <v>0</v>
      </c>
      <c r="I24" s="124">
        <f>F24*$L$6+G24*$L$5+H24*$L$7</f>
        <v>0</v>
      </c>
      <c r="J24" s="3"/>
      <c r="K24" s="5"/>
      <c r="L24" s="6"/>
      <c r="M24" s="45"/>
      <c r="N24" s="46"/>
      <c r="O24" s="46"/>
      <c r="P24" s="46"/>
      <c r="Q24" s="50"/>
      <c r="R24" s="50"/>
      <c r="S24" s="51"/>
      <c r="T24" s="51"/>
      <c r="U24" s="49"/>
    </row>
    <row r="25" spans="1:21" s="1" customFormat="1" ht="15.75" x14ac:dyDescent="0.2">
      <c r="A25" s="37" t="s">
        <v>77</v>
      </c>
      <c r="B25" s="70" t="s">
        <v>85</v>
      </c>
      <c r="C25" s="70"/>
      <c r="D25" s="70"/>
      <c r="E25" s="70"/>
      <c r="F25" s="20"/>
      <c r="G25" s="20"/>
      <c r="H25" s="20"/>
      <c r="I25" s="32"/>
      <c r="J25" s="3"/>
      <c r="K25" s="5"/>
      <c r="L25" s="6"/>
      <c r="M25" s="45"/>
      <c r="N25" s="46"/>
      <c r="O25" s="46"/>
      <c r="P25" s="46"/>
      <c r="Q25" s="46"/>
      <c r="R25" s="46"/>
      <c r="S25" s="46"/>
      <c r="T25" s="46"/>
      <c r="U25" s="49"/>
    </row>
    <row r="26" spans="1:21" s="1" customFormat="1" ht="28.5" customHeight="1" x14ac:dyDescent="0.2">
      <c r="A26" s="37" t="s">
        <v>78</v>
      </c>
      <c r="B26" s="70">
        <v>1</v>
      </c>
      <c r="C26" s="70">
        <v>1</v>
      </c>
      <c r="D26" s="70">
        <f t="shared" ref="D26:D31" si="6">B26*C26</f>
        <v>1</v>
      </c>
      <c r="E26" s="70">
        <f t="shared" si="5"/>
        <v>0</v>
      </c>
      <c r="F26" s="34">
        <f t="shared" ref="F26:F29" si="7">D26*E26</f>
        <v>0</v>
      </c>
      <c r="G26" s="34">
        <f t="shared" ref="G26:G29" si="8">F26*0.05</f>
        <v>0</v>
      </c>
      <c r="H26" s="34">
        <f t="shared" ref="H26:H29" si="9">F26*0.1</f>
        <v>0</v>
      </c>
      <c r="I26" s="124">
        <f t="shared" ref="I26:I30" si="10">F26*$L$6+G26*$L$5+H26*$L$7</f>
        <v>0</v>
      </c>
      <c r="J26" s="9"/>
      <c r="K26" s="60"/>
      <c r="L26" s="6"/>
      <c r="M26" s="45"/>
      <c r="N26" s="46"/>
      <c r="O26" s="46"/>
      <c r="P26" s="46"/>
      <c r="Q26" s="46"/>
      <c r="R26" s="46"/>
      <c r="S26" s="46"/>
      <c r="T26" s="46"/>
      <c r="U26" s="49"/>
    </row>
    <row r="27" spans="1:21" s="1" customFormat="1" ht="15.75" x14ac:dyDescent="0.2">
      <c r="A27" s="37" t="s">
        <v>79</v>
      </c>
      <c r="B27" s="70">
        <v>1</v>
      </c>
      <c r="C27" s="70">
        <v>1</v>
      </c>
      <c r="D27" s="70">
        <f t="shared" si="6"/>
        <v>1</v>
      </c>
      <c r="E27" s="70">
        <f t="shared" si="5"/>
        <v>0</v>
      </c>
      <c r="F27" s="20">
        <f t="shared" si="7"/>
        <v>0</v>
      </c>
      <c r="G27" s="20">
        <f t="shared" si="8"/>
        <v>0</v>
      </c>
      <c r="H27" s="34">
        <f t="shared" si="9"/>
        <v>0</v>
      </c>
      <c r="I27" s="124">
        <f t="shared" si="10"/>
        <v>0</v>
      </c>
      <c r="J27" s="3"/>
      <c r="K27" s="60"/>
      <c r="M27" s="45"/>
      <c r="N27" s="46"/>
      <c r="O27" s="46"/>
      <c r="P27" s="46"/>
      <c r="Q27" s="46"/>
      <c r="R27" s="46"/>
      <c r="S27" s="46"/>
      <c r="T27" s="46"/>
      <c r="U27" s="49"/>
    </row>
    <row r="28" spans="1:21" s="1" customFormat="1" ht="27.75" customHeight="1" x14ac:dyDescent="0.2">
      <c r="A28" s="37" t="s">
        <v>80</v>
      </c>
      <c r="B28" s="70">
        <v>1</v>
      </c>
      <c r="C28" s="70">
        <v>1</v>
      </c>
      <c r="D28" s="70">
        <f t="shared" si="6"/>
        <v>1</v>
      </c>
      <c r="E28" s="70">
        <f t="shared" si="5"/>
        <v>0</v>
      </c>
      <c r="F28" s="34">
        <f t="shared" si="7"/>
        <v>0</v>
      </c>
      <c r="G28" s="20">
        <f t="shared" si="8"/>
        <v>0</v>
      </c>
      <c r="H28" s="34">
        <f t="shared" si="9"/>
        <v>0</v>
      </c>
      <c r="I28" s="124">
        <f t="shared" si="10"/>
        <v>0</v>
      </c>
      <c r="J28" s="3"/>
      <c r="K28" s="60"/>
      <c r="M28" s="45"/>
      <c r="N28" s="46"/>
      <c r="O28" s="46"/>
      <c r="P28" s="46"/>
      <c r="Q28" s="46"/>
      <c r="R28" s="46"/>
      <c r="S28" s="46"/>
      <c r="T28" s="46"/>
      <c r="U28" s="49"/>
    </row>
    <row r="29" spans="1:21" s="1" customFormat="1" ht="15.75" x14ac:dyDescent="0.2">
      <c r="A29" s="37" t="s">
        <v>81</v>
      </c>
      <c r="B29" s="70">
        <v>1</v>
      </c>
      <c r="C29" s="70">
        <v>1</v>
      </c>
      <c r="D29" s="70">
        <f t="shared" si="6"/>
        <v>1</v>
      </c>
      <c r="E29" s="70">
        <f t="shared" si="5"/>
        <v>0</v>
      </c>
      <c r="F29" s="20">
        <f t="shared" si="7"/>
        <v>0</v>
      </c>
      <c r="G29" s="20">
        <f t="shared" si="8"/>
        <v>0</v>
      </c>
      <c r="H29" s="20">
        <f t="shared" si="9"/>
        <v>0</v>
      </c>
      <c r="I29" s="124">
        <f t="shared" si="10"/>
        <v>0</v>
      </c>
      <c r="J29" s="3"/>
      <c r="K29" s="60"/>
      <c r="M29" s="45"/>
      <c r="N29" s="46"/>
      <c r="O29" s="46"/>
      <c r="P29" s="46"/>
      <c r="Q29" s="46"/>
      <c r="R29" s="46"/>
      <c r="S29" s="46"/>
      <c r="T29" s="46"/>
      <c r="U29" s="49"/>
    </row>
    <row r="30" spans="1:21" s="1" customFormat="1" ht="33" customHeight="1" x14ac:dyDescent="0.2">
      <c r="A30" s="37" t="s">
        <v>82</v>
      </c>
      <c r="B30" s="28">
        <v>32</v>
      </c>
      <c r="C30" s="28">
        <v>1</v>
      </c>
      <c r="D30" s="28">
        <f t="shared" si="6"/>
        <v>32</v>
      </c>
      <c r="E30" s="28">
        <f t="shared" ref="E30:E31" si="11">$K$10</f>
        <v>38</v>
      </c>
      <c r="F30" s="20">
        <f t="shared" ref="F30" si="12">D30*E30</f>
        <v>1216</v>
      </c>
      <c r="G30" s="20">
        <f t="shared" ref="G30" si="13">F30*0.05</f>
        <v>60.800000000000004</v>
      </c>
      <c r="H30" s="20">
        <f t="shared" ref="H30" si="14">F30*0.1</f>
        <v>121.60000000000001</v>
      </c>
      <c r="I30" s="32">
        <f t="shared" si="10"/>
        <v>176331.55200000003</v>
      </c>
      <c r="J30" s="3"/>
      <c r="K30" s="60"/>
      <c r="M30" s="45"/>
      <c r="N30" s="46"/>
      <c r="O30" s="46"/>
      <c r="P30" s="46"/>
      <c r="Q30" s="46"/>
      <c r="R30" s="46"/>
      <c r="S30" s="46"/>
      <c r="T30" s="46"/>
      <c r="U30" s="49"/>
    </row>
    <row r="31" spans="1:21" s="1" customFormat="1" ht="16.5" customHeight="1" x14ac:dyDescent="0.2">
      <c r="A31" s="37" t="s">
        <v>83</v>
      </c>
      <c r="B31" s="70">
        <v>8</v>
      </c>
      <c r="C31" s="70">
        <v>1</v>
      </c>
      <c r="D31" s="70">
        <f t="shared" si="6"/>
        <v>8</v>
      </c>
      <c r="E31" s="10">
        <f t="shared" si="11"/>
        <v>38</v>
      </c>
      <c r="F31" s="58">
        <f t="shared" ref="F31" si="15">D31*E31</f>
        <v>304</v>
      </c>
      <c r="G31" s="20">
        <f t="shared" ref="G31" si="16">F31*0.05</f>
        <v>15.200000000000001</v>
      </c>
      <c r="H31" s="20">
        <f t="shared" ref="H31" si="17">F31*0.1</f>
        <v>30.400000000000002</v>
      </c>
      <c r="I31" s="32">
        <f>F31*$L$6+G31*$L$5+H31*$L$7</f>
        <v>44082.888000000006</v>
      </c>
      <c r="J31" s="3"/>
      <c r="K31" s="3"/>
      <c r="M31" s="45"/>
      <c r="N31" s="46"/>
      <c r="O31" s="46"/>
      <c r="P31" s="46"/>
      <c r="Q31" s="46"/>
      <c r="R31" s="46"/>
      <c r="S31" s="46"/>
      <c r="T31" s="46"/>
      <c r="U31" s="49"/>
    </row>
    <row r="32" spans="1:21" s="1" customFormat="1" ht="13.5" x14ac:dyDescent="0.25">
      <c r="A32" s="101" t="s">
        <v>21</v>
      </c>
      <c r="B32" s="102"/>
      <c r="C32" s="102"/>
      <c r="D32" s="102"/>
      <c r="E32" s="103"/>
      <c r="F32" s="104">
        <f>SUM(F5:H31)</f>
        <v>7511.8</v>
      </c>
      <c r="G32" s="105"/>
      <c r="H32" s="106"/>
      <c r="I32" s="95">
        <f>SUM(I5:I31)</f>
        <v>947202.054</v>
      </c>
      <c r="J32" s="3"/>
      <c r="M32" s="45"/>
      <c r="N32" s="46"/>
      <c r="O32" s="46"/>
      <c r="P32" s="46"/>
      <c r="Q32" s="46"/>
      <c r="R32" s="46"/>
      <c r="S32" s="46"/>
      <c r="T32" s="46"/>
      <c r="U32" s="49"/>
    </row>
    <row r="33" spans="1:21" s="1" customFormat="1" ht="12.75" x14ac:dyDescent="0.2">
      <c r="A33" s="78" t="s">
        <v>103</v>
      </c>
      <c r="B33" s="70"/>
      <c r="C33" s="2"/>
      <c r="D33" s="2"/>
      <c r="E33" s="2"/>
      <c r="F33" s="2"/>
      <c r="G33" s="2"/>
      <c r="H33" s="2"/>
      <c r="I33" s="33"/>
      <c r="J33" s="3"/>
      <c r="M33" s="45"/>
      <c r="N33" s="46"/>
      <c r="O33" s="46"/>
      <c r="P33" s="46"/>
      <c r="Q33" s="46"/>
      <c r="R33" s="48"/>
      <c r="S33" s="46"/>
      <c r="T33" s="46"/>
      <c r="U33" s="49"/>
    </row>
    <row r="34" spans="1:21" s="1" customFormat="1" ht="15.75" x14ac:dyDescent="0.25">
      <c r="A34" s="36" t="s">
        <v>60</v>
      </c>
      <c r="B34" s="93" t="s">
        <v>104</v>
      </c>
      <c r="C34" s="20"/>
      <c r="D34" s="20"/>
      <c r="E34" s="20"/>
      <c r="F34" s="20">
        <f t="shared" ref="F34:F36" si="18">D34*E34</f>
        <v>0</v>
      </c>
      <c r="G34" s="20">
        <f t="shared" ref="G34:G36" si="19">F34*0.05</f>
        <v>0</v>
      </c>
      <c r="H34" s="20">
        <f t="shared" ref="H34:H36" si="20">F34*0.1</f>
        <v>0</v>
      </c>
      <c r="I34" s="124">
        <f>F34*$L$6+G34*$L$5+H34*$L$7</f>
        <v>0</v>
      </c>
      <c r="J34" s="3"/>
      <c r="K34" s="3"/>
      <c r="M34" s="52"/>
      <c r="N34" s="52"/>
      <c r="O34" s="52"/>
      <c r="P34" s="52"/>
      <c r="Q34" s="52"/>
      <c r="R34" s="53"/>
      <c r="S34" s="53"/>
      <c r="T34" s="53"/>
      <c r="U34" s="54"/>
    </row>
    <row r="35" spans="1:21" s="1" customFormat="1" ht="12.75" x14ac:dyDescent="0.2">
      <c r="A35" s="36" t="s">
        <v>105</v>
      </c>
      <c r="B35" s="28" t="s">
        <v>84</v>
      </c>
      <c r="C35" s="28"/>
      <c r="D35" s="28"/>
      <c r="E35" s="28"/>
      <c r="F35" s="28">
        <f t="shared" si="18"/>
        <v>0</v>
      </c>
      <c r="G35" s="28">
        <f t="shared" si="19"/>
        <v>0</v>
      </c>
      <c r="H35" s="28">
        <f t="shared" si="20"/>
        <v>0</v>
      </c>
      <c r="I35" s="124">
        <f t="shared" ref="I35:I41" si="21">F35*$L$6+G35*$L$5+H35*$L$7</f>
        <v>0</v>
      </c>
      <c r="J35" s="3"/>
      <c r="K35" s="3"/>
      <c r="M35" s="45"/>
      <c r="N35" s="46"/>
      <c r="O35" s="46"/>
      <c r="P35" s="46"/>
      <c r="Q35" s="46"/>
      <c r="R35" s="46"/>
      <c r="S35" s="46"/>
      <c r="T35" s="46"/>
      <c r="U35" s="47"/>
    </row>
    <row r="36" spans="1:21" s="1" customFormat="1" ht="15.75" x14ac:dyDescent="0.2">
      <c r="A36" s="36" t="s">
        <v>106</v>
      </c>
      <c r="B36" s="28">
        <v>16</v>
      </c>
      <c r="C36" s="28">
        <v>1</v>
      </c>
      <c r="D36" s="28">
        <v>16</v>
      </c>
      <c r="E36" s="28">
        <f t="shared" ref="E36:E37" si="22">$K$9</f>
        <v>0</v>
      </c>
      <c r="F36" s="94">
        <f t="shared" si="18"/>
        <v>0</v>
      </c>
      <c r="G36" s="28">
        <f t="shared" si="19"/>
        <v>0</v>
      </c>
      <c r="H36" s="28">
        <f t="shared" si="20"/>
        <v>0</v>
      </c>
      <c r="I36" s="124">
        <f t="shared" si="21"/>
        <v>0</v>
      </c>
      <c r="J36" s="3"/>
      <c r="K36" s="3"/>
      <c r="M36" s="45"/>
      <c r="N36" s="46"/>
      <c r="O36" s="46"/>
      <c r="P36" s="46"/>
      <c r="Q36" s="46"/>
      <c r="R36" s="46"/>
      <c r="S36" s="46"/>
      <c r="T36" s="46"/>
      <c r="U36" s="49"/>
    </row>
    <row r="37" spans="1:21" s="1" customFormat="1" ht="15.75" x14ac:dyDescent="0.2">
      <c r="A37" s="36" t="s">
        <v>107</v>
      </c>
      <c r="B37" s="28">
        <v>16</v>
      </c>
      <c r="C37" s="28">
        <v>1</v>
      </c>
      <c r="D37" s="28">
        <v>16</v>
      </c>
      <c r="E37" s="28">
        <f t="shared" si="22"/>
        <v>0</v>
      </c>
      <c r="F37" s="94">
        <f t="shared" ref="F37:F41" si="23">D37*E37</f>
        <v>0</v>
      </c>
      <c r="G37" s="28">
        <f t="shared" ref="G37:G41" si="24">F37*0.05</f>
        <v>0</v>
      </c>
      <c r="H37" s="28">
        <f t="shared" ref="H37:H41" si="25">F37*0.1</f>
        <v>0</v>
      </c>
      <c r="I37" s="124">
        <f t="shared" si="21"/>
        <v>0</v>
      </c>
      <c r="J37" s="3"/>
      <c r="M37" s="45"/>
      <c r="N37" s="46"/>
      <c r="O37" s="46"/>
      <c r="P37" s="46"/>
      <c r="Q37" s="46"/>
      <c r="R37" s="46"/>
      <c r="S37" s="46"/>
      <c r="T37" s="46"/>
      <c r="U37" s="49"/>
    </row>
    <row r="38" spans="1:21" s="1" customFormat="1" ht="15.75" x14ac:dyDescent="0.2">
      <c r="A38" s="36" t="s">
        <v>108</v>
      </c>
      <c r="B38" s="28">
        <v>1</v>
      </c>
      <c r="C38" s="28">
        <v>52</v>
      </c>
      <c r="D38" s="28">
        <v>52</v>
      </c>
      <c r="E38" s="28">
        <f>$K$10</f>
        <v>38</v>
      </c>
      <c r="F38" s="94">
        <f t="shared" si="23"/>
        <v>1976</v>
      </c>
      <c r="G38" s="28">
        <f t="shared" si="24"/>
        <v>98.800000000000011</v>
      </c>
      <c r="H38" s="28">
        <f t="shared" si="25"/>
        <v>197.60000000000002</v>
      </c>
      <c r="I38" s="32">
        <f t="shared" si="21"/>
        <v>286538.772</v>
      </c>
      <c r="J38" s="3"/>
      <c r="K38" s="3"/>
      <c r="M38" s="45"/>
      <c r="N38" s="46"/>
      <c r="O38" s="46"/>
      <c r="P38" s="46"/>
      <c r="Q38" s="46"/>
      <c r="R38" s="48"/>
      <c r="S38" s="46"/>
      <c r="T38" s="46"/>
      <c r="U38" s="49"/>
    </row>
    <row r="39" spans="1:21" s="1" customFormat="1" ht="18" customHeight="1" x14ac:dyDescent="0.2">
      <c r="A39" s="36" t="s">
        <v>109</v>
      </c>
      <c r="B39" s="28" t="s">
        <v>84</v>
      </c>
      <c r="C39" s="28"/>
      <c r="D39" s="28"/>
      <c r="E39" s="28"/>
      <c r="F39" s="94">
        <f t="shared" si="23"/>
        <v>0</v>
      </c>
      <c r="G39" s="28">
        <f t="shared" si="24"/>
        <v>0</v>
      </c>
      <c r="H39" s="28">
        <f t="shared" si="25"/>
        <v>0</v>
      </c>
      <c r="I39" s="124">
        <f t="shared" si="21"/>
        <v>0</v>
      </c>
      <c r="J39" s="3"/>
      <c r="K39" s="3"/>
      <c r="M39" s="45"/>
      <c r="N39" s="46"/>
      <c r="O39" s="46"/>
      <c r="P39" s="46"/>
      <c r="Q39" s="46"/>
      <c r="R39" s="46"/>
      <c r="S39" s="46"/>
      <c r="T39" s="46"/>
      <c r="U39" s="49"/>
    </row>
    <row r="40" spans="1:21" s="1" customFormat="1" ht="12.75" x14ac:dyDescent="0.2">
      <c r="A40" s="36" t="s">
        <v>110</v>
      </c>
      <c r="B40" s="28">
        <v>1</v>
      </c>
      <c r="C40" s="28">
        <v>1</v>
      </c>
      <c r="D40" s="28">
        <v>1</v>
      </c>
      <c r="E40" s="28">
        <f>$K$10</f>
        <v>38</v>
      </c>
      <c r="F40" s="94">
        <f t="shared" si="23"/>
        <v>38</v>
      </c>
      <c r="G40" s="28">
        <f t="shared" si="24"/>
        <v>1.9000000000000001</v>
      </c>
      <c r="H40" s="28">
        <f t="shared" si="25"/>
        <v>3.8000000000000003</v>
      </c>
      <c r="I40" s="32">
        <f t="shared" si="21"/>
        <v>5510.3610000000008</v>
      </c>
      <c r="J40" s="3"/>
      <c r="K40" s="3"/>
      <c r="M40" s="45"/>
      <c r="N40" s="46"/>
      <c r="O40" s="46"/>
      <c r="P40" s="46"/>
      <c r="Q40" s="46"/>
      <c r="R40" s="46"/>
      <c r="S40" s="46"/>
      <c r="T40" s="46"/>
      <c r="U40" s="49"/>
    </row>
    <row r="41" spans="1:21" s="1" customFormat="1" ht="41.25" x14ac:dyDescent="0.2">
      <c r="A41" s="36" t="s">
        <v>111</v>
      </c>
      <c r="B41" s="10">
        <v>1</v>
      </c>
      <c r="C41" s="10">
        <v>1</v>
      </c>
      <c r="D41" s="10">
        <v>1</v>
      </c>
      <c r="E41" s="10">
        <f>$K$11</f>
        <v>766</v>
      </c>
      <c r="F41" s="59">
        <f t="shared" si="23"/>
        <v>766</v>
      </c>
      <c r="G41" s="10">
        <f t="shared" si="24"/>
        <v>38.300000000000004</v>
      </c>
      <c r="H41" s="10">
        <f t="shared" si="25"/>
        <v>76.600000000000009</v>
      </c>
      <c r="I41" s="35">
        <f t="shared" si="21"/>
        <v>111077.277</v>
      </c>
      <c r="J41" s="3"/>
      <c r="K41" s="3"/>
      <c r="M41" s="45"/>
      <c r="N41" s="46"/>
      <c r="O41" s="46"/>
      <c r="P41" s="46"/>
      <c r="Q41" s="46"/>
      <c r="R41" s="46"/>
      <c r="S41" s="46"/>
      <c r="T41" s="46"/>
      <c r="U41" s="49"/>
    </row>
    <row r="42" spans="1:21" s="1" customFormat="1" ht="12.75" x14ac:dyDescent="0.2">
      <c r="A42" s="36" t="s">
        <v>112</v>
      </c>
      <c r="B42" s="70" t="s">
        <v>84</v>
      </c>
      <c r="C42" s="10"/>
      <c r="D42" s="10"/>
      <c r="E42" s="10"/>
      <c r="F42" s="59"/>
      <c r="G42" s="10"/>
      <c r="H42" s="10"/>
      <c r="I42" s="35"/>
      <c r="J42" s="3"/>
      <c r="K42" s="3"/>
      <c r="M42" s="45"/>
      <c r="N42" s="46"/>
      <c r="O42" s="46"/>
      <c r="P42" s="46"/>
      <c r="Q42" s="46"/>
      <c r="R42" s="46"/>
      <c r="S42" s="46"/>
      <c r="T42" s="46"/>
      <c r="U42" s="49"/>
    </row>
    <row r="43" spans="1:21" s="1" customFormat="1" ht="13.5" x14ac:dyDescent="0.25">
      <c r="A43" s="57" t="s">
        <v>22</v>
      </c>
      <c r="B43" s="107"/>
      <c r="C43" s="108"/>
      <c r="D43" s="108"/>
      <c r="E43" s="109"/>
      <c r="F43" s="113">
        <f>SUM(F34:H42)</f>
        <v>3197.0000000000005</v>
      </c>
      <c r="G43" s="114"/>
      <c r="H43" s="115"/>
      <c r="I43" s="12">
        <f>SUM(I34:I42)</f>
        <v>403126.41</v>
      </c>
      <c r="J43" s="16"/>
      <c r="K43" s="40">
        <f>F44/Responses!E20</f>
        <v>12.707838479809975</v>
      </c>
      <c r="L43" s="40" t="s">
        <v>23</v>
      </c>
      <c r="M43" s="45"/>
      <c r="N43" s="46"/>
      <c r="O43" s="46"/>
      <c r="P43" s="46"/>
      <c r="Q43" s="46"/>
      <c r="R43" s="46"/>
      <c r="S43" s="46"/>
      <c r="T43" s="46"/>
      <c r="U43" s="49"/>
    </row>
    <row r="44" spans="1:21" s="1" customFormat="1" ht="13.5" customHeight="1" x14ac:dyDescent="0.25">
      <c r="A44" s="41" t="s">
        <v>24</v>
      </c>
      <c r="B44" s="110"/>
      <c r="C44" s="111"/>
      <c r="D44" s="111"/>
      <c r="E44" s="112"/>
      <c r="F44" s="113">
        <f>ROUND(SUM(F32,F43), -2)</f>
        <v>10700</v>
      </c>
      <c r="G44" s="114"/>
      <c r="H44" s="115"/>
      <c r="I44" s="12">
        <f>ROUND(SUM(I43,I32), -4)</f>
        <v>1350000</v>
      </c>
      <c r="J44" s="16"/>
      <c r="K44" s="15"/>
      <c r="L44" s="3"/>
      <c r="M44" s="45"/>
      <c r="N44" s="46"/>
      <c r="O44" s="46"/>
      <c r="P44" s="46"/>
      <c r="Q44" s="46"/>
      <c r="R44" s="46"/>
      <c r="S44" s="46"/>
      <c r="T44" s="46"/>
      <c r="U44" s="49"/>
    </row>
    <row r="45" spans="1:21" s="1" customFormat="1" ht="13.5" customHeight="1" x14ac:dyDescent="0.25">
      <c r="A45" s="41" t="s">
        <v>25</v>
      </c>
      <c r="B45" s="110"/>
      <c r="C45" s="111"/>
      <c r="D45" s="111"/>
      <c r="E45" s="111"/>
      <c r="F45" s="111"/>
      <c r="G45" s="111"/>
      <c r="H45" s="112"/>
      <c r="I45" s="72">
        <v>0</v>
      </c>
      <c r="J45" s="3"/>
      <c r="M45" s="52"/>
      <c r="N45" s="52"/>
      <c r="O45" s="52"/>
      <c r="P45" s="52"/>
      <c r="Q45" s="52"/>
      <c r="R45" s="53"/>
      <c r="S45" s="53"/>
      <c r="T45" s="53"/>
      <c r="U45" s="54"/>
    </row>
    <row r="46" spans="1:21" s="1" customFormat="1" ht="13.5" customHeight="1" x14ac:dyDescent="0.25">
      <c r="A46" s="41" t="s">
        <v>26</v>
      </c>
      <c r="B46" s="110"/>
      <c r="C46" s="111"/>
      <c r="D46" s="111"/>
      <c r="E46" s="111"/>
      <c r="F46" s="111"/>
      <c r="G46" s="111"/>
      <c r="H46" s="112"/>
      <c r="I46" s="72">
        <f>ROUND(SUM(I44:I45), -4)</f>
        <v>1350000</v>
      </c>
      <c r="J46" s="3"/>
      <c r="M46" s="55"/>
      <c r="N46" s="55"/>
      <c r="O46" s="55"/>
      <c r="P46" s="55"/>
      <c r="Q46" s="55"/>
      <c r="R46" s="53"/>
      <c r="S46" s="53"/>
      <c r="T46" s="53"/>
      <c r="U46" s="54"/>
    </row>
    <row r="47" spans="1:21" s="1" customFormat="1" ht="13.5" x14ac:dyDescent="0.25">
      <c r="G47" s="38"/>
      <c r="I47" s="8"/>
      <c r="J47" s="3"/>
      <c r="M47" s="55"/>
      <c r="N47" s="55"/>
      <c r="O47" s="55"/>
      <c r="P47" s="55"/>
      <c r="Q47" s="55"/>
      <c r="R47" s="55"/>
      <c r="S47" s="55"/>
      <c r="T47" s="55"/>
      <c r="U47" s="54"/>
    </row>
    <row r="48" spans="1:21" s="1" customFormat="1" ht="13.5" x14ac:dyDescent="0.25">
      <c r="A48" s="39" t="s">
        <v>27</v>
      </c>
      <c r="I48" s="8"/>
      <c r="J48" s="3"/>
      <c r="M48" s="55"/>
      <c r="N48" s="55"/>
      <c r="O48" s="55"/>
      <c r="P48" s="55"/>
      <c r="Q48" s="55"/>
      <c r="R48" s="55"/>
      <c r="S48" s="55"/>
      <c r="T48" s="55"/>
      <c r="U48" s="54"/>
    </row>
    <row r="49" spans="1:21" s="1" customFormat="1" ht="43.15" customHeight="1" x14ac:dyDescent="0.2">
      <c r="A49" s="98" t="s">
        <v>88</v>
      </c>
      <c r="B49" s="99"/>
      <c r="C49" s="99"/>
      <c r="D49" s="99"/>
      <c r="E49" s="99"/>
      <c r="F49" s="99"/>
      <c r="G49" s="99"/>
      <c r="H49" s="99"/>
      <c r="I49" s="99"/>
      <c r="J49" s="3"/>
      <c r="M49" s="26"/>
      <c r="N49" s="26"/>
      <c r="O49" s="26"/>
      <c r="P49" s="26"/>
      <c r="Q49" s="26"/>
      <c r="R49" s="26"/>
      <c r="S49" s="26"/>
      <c r="T49" s="26"/>
      <c r="U49" s="26"/>
    </row>
    <row r="50" spans="1:21" s="1" customFormat="1" ht="43.15" customHeight="1" x14ac:dyDescent="0.2">
      <c r="A50" s="98" t="s">
        <v>162</v>
      </c>
      <c r="B50" s="98"/>
      <c r="C50" s="98"/>
      <c r="D50" s="98"/>
      <c r="E50" s="98"/>
      <c r="F50" s="98"/>
      <c r="G50" s="98"/>
      <c r="H50" s="98"/>
      <c r="I50" s="98"/>
      <c r="J50" s="3"/>
      <c r="M50" s="26"/>
      <c r="N50" s="26"/>
      <c r="O50" s="26"/>
      <c r="P50" s="26"/>
      <c r="Q50" s="26"/>
      <c r="R50" s="26"/>
      <c r="S50" s="26"/>
      <c r="T50" s="26"/>
      <c r="U50" s="26"/>
    </row>
    <row r="51" spans="1:21" s="1" customFormat="1" ht="15.75" x14ac:dyDescent="0.2">
      <c r="A51" s="79" t="s">
        <v>89</v>
      </c>
      <c r="B51" s="80"/>
      <c r="C51" s="80"/>
      <c r="D51" s="80"/>
      <c r="E51" s="80"/>
      <c r="F51" s="80"/>
      <c r="G51" s="80"/>
      <c r="H51" s="80"/>
      <c r="I51" s="80"/>
      <c r="J51" s="9"/>
      <c r="M51" s="26"/>
      <c r="N51" s="26"/>
      <c r="O51" s="26"/>
      <c r="P51" s="26"/>
      <c r="Q51" s="26"/>
      <c r="R51" s="26"/>
      <c r="S51" s="26"/>
      <c r="T51" s="26"/>
      <c r="U51" s="26"/>
    </row>
    <row r="52" spans="1:21" s="1" customFormat="1" ht="15.75" x14ac:dyDescent="0.2">
      <c r="A52" s="79" t="s">
        <v>90</v>
      </c>
      <c r="B52" s="7"/>
      <c r="C52" s="7"/>
      <c r="D52" s="7"/>
      <c r="E52" s="7"/>
      <c r="F52" s="7"/>
      <c r="G52" s="7"/>
      <c r="H52" s="7"/>
      <c r="I52" s="81"/>
      <c r="J52" s="3"/>
      <c r="M52" s="26"/>
      <c r="N52" s="26"/>
      <c r="O52" s="26"/>
      <c r="P52" s="26"/>
      <c r="Q52" s="26"/>
      <c r="R52" s="26"/>
      <c r="S52" s="26"/>
      <c r="T52" s="26"/>
      <c r="U52" s="26"/>
    </row>
    <row r="53" spans="1:21" s="1" customFormat="1" ht="15.75" x14ac:dyDescent="0.2">
      <c r="A53" s="7" t="s">
        <v>91</v>
      </c>
      <c r="B53" s="7"/>
      <c r="C53" s="7"/>
      <c r="D53" s="7"/>
      <c r="E53" s="7"/>
      <c r="F53" s="7"/>
      <c r="G53" s="7"/>
      <c r="H53" s="7"/>
      <c r="I53" s="81"/>
      <c r="M53" s="26"/>
      <c r="N53" s="26"/>
      <c r="O53" s="26"/>
      <c r="P53" s="26"/>
      <c r="Q53" s="26"/>
      <c r="R53" s="26"/>
      <c r="S53" s="26"/>
      <c r="T53" s="26"/>
      <c r="U53" s="26"/>
    </row>
    <row r="54" spans="1:21" s="1" customFormat="1" ht="15.75" x14ac:dyDescent="0.2">
      <c r="A54" s="79" t="s">
        <v>92</v>
      </c>
      <c r="B54" s="7"/>
      <c r="C54" s="7"/>
      <c r="D54" s="7"/>
      <c r="E54" s="7"/>
      <c r="F54" s="7"/>
      <c r="G54" s="7"/>
      <c r="H54" s="7"/>
      <c r="I54" s="81"/>
      <c r="M54" s="26"/>
      <c r="N54" s="26"/>
      <c r="O54" s="26"/>
      <c r="P54" s="26"/>
      <c r="Q54" s="26"/>
      <c r="R54" s="26"/>
      <c r="S54" s="26"/>
      <c r="T54" s="26"/>
      <c r="U54" s="26"/>
    </row>
    <row r="55" spans="1:21" s="1" customFormat="1" ht="15.75" x14ac:dyDescent="0.2">
      <c r="A55" s="79" t="s">
        <v>93</v>
      </c>
      <c r="B55" s="7"/>
      <c r="C55" s="7"/>
      <c r="D55" s="7"/>
      <c r="E55" s="7"/>
      <c r="F55" s="7"/>
      <c r="G55" s="7"/>
      <c r="H55" s="7"/>
      <c r="I55" s="81"/>
      <c r="M55" s="56"/>
      <c r="N55" s="56"/>
      <c r="O55" s="56"/>
      <c r="P55" s="56"/>
      <c r="Q55" s="56"/>
      <c r="R55" s="56"/>
      <c r="S55" s="56"/>
      <c r="T55" s="56"/>
      <c r="U55" s="56"/>
    </row>
    <row r="56" spans="1:21" s="1" customFormat="1" ht="15.75" x14ac:dyDescent="0.2">
      <c r="A56" s="79" t="s">
        <v>94</v>
      </c>
      <c r="B56" s="7"/>
      <c r="C56" s="7"/>
      <c r="D56" s="7"/>
      <c r="E56" s="7"/>
      <c r="F56" s="7"/>
      <c r="G56" s="7"/>
      <c r="H56" s="7"/>
      <c r="I56" s="81"/>
      <c r="M56" s="26"/>
      <c r="N56" s="26"/>
      <c r="O56" s="26"/>
      <c r="P56" s="26"/>
      <c r="Q56" s="26"/>
      <c r="R56" s="26"/>
      <c r="S56" s="26"/>
      <c r="T56" s="26"/>
      <c r="U56" s="26"/>
    </row>
    <row r="57" spans="1:21" s="1" customFormat="1" ht="27.6" customHeight="1" x14ac:dyDescent="0.2">
      <c r="A57" s="97" t="s">
        <v>95</v>
      </c>
      <c r="B57" s="97"/>
      <c r="C57" s="97"/>
      <c r="D57" s="97"/>
      <c r="E57" s="97"/>
      <c r="F57" s="97"/>
      <c r="G57" s="97"/>
      <c r="H57" s="97"/>
      <c r="I57" s="97"/>
      <c r="M57" s="26"/>
      <c r="N57" s="26"/>
      <c r="O57" s="26"/>
      <c r="P57" s="26"/>
      <c r="Q57" s="26"/>
      <c r="R57" s="26"/>
      <c r="S57" s="26"/>
      <c r="T57" s="26"/>
      <c r="U57" s="26"/>
    </row>
    <row r="58" spans="1:21" s="1" customFormat="1" ht="15.75" x14ac:dyDescent="0.2">
      <c r="A58" s="79" t="s">
        <v>96</v>
      </c>
      <c r="B58" s="7"/>
      <c r="C58" s="7"/>
      <c r="D58" s="7"/>
      <c r="E58" s="7"/>
      <c r="F58" s="7"/>
      <c r="G58" s="7"/>
      <c r="H58" s="7"/>
      <c r="I58" s="81"/>
      <c r="M58" s="26"/>
      <c r="N58" s="26"/>
      <c r="O58" s="26"/>
      <c r="P58" s="26"/>
      <c r="Q58" s="26"/>
      <c r="R58" s="26"/>
      <c r="S58" s="26"/>
      <c r="T58" s="26"/>
      <c r="U58" s="26"/>
    </row>
    <row r="59" spans="1:21" ht="16.5" x14ac:dyDescent="0.25">
      <c r="A59" s="79" t="s">
        <v>97</v>
      </c>
      <c r="B59" s="7"/>
      <c r="C59" s="7"/>
      <c r="D59" s="7"/>
      <c r="E59" s="7"/>
      <c r="F59" s="7"/>
      <c r="G59" s="7"/>
      <c r="H59" s="7"/>
      <c r="I59" s="81"/>
    </row>
    <row r="60" spans="1:21" ht="43.9" customHeight="1" x14ac:dyDescent="0.25">
      <c r="A60" s="97" t="s">
        <v>98</v>
      </c>
      <c r="B60" s="97"/>
      <c r="C60" s="97"/>
      <c r="D60" s="97"/>
      <c r="E60" s="97"/>
      <c r="F60" s="97"/>
      <c r="G60" s="97"/>
      <c r="H60" s="97"/>
      <c r="I60" s="97"/>
    </row>
    <row r="61" spans="1:21" ht="16.5" x14ac:dyDescent="0.25">
      <c r="A61" s="79" t="s">
        <v>99</v>
      </c>
      <c r="B61" s="7"/>
      <c r="C61" s="7"/>
      <c r="D61" s="7"/>
      <c r="E61" s="7"/>
      <c r="F61" s="7"/>
      <c r="G61" s="7"/>
      <c r="H61" s="7"/>
      <c r="I61" s="81"/>
    </row>
    <row r="62" spans="1:21" ht="16.5" x14ac:dyDescent="0.25">
      <c r="A62" s="79" t="s">
        <v>100</v>
      </c>
      <c r="B62" s="7"/>
      <c r="C62" s="7"/>
      <c r="D62" s="7"/>
      <c r="E62" s="7"/>
      <c r="F62" s="7"/>
      <c r="G62" s="7"/>
      <c r="H62" s="7"/>
      <c r="I62" s="81"/>
    </row>
    <row r="63" spans="1:21" ht="16.5" x14ac:dyDescent="0.25">
      <c r="A63" s="79" t="s">
        <v>101</v>
      </c>
      <c r="B63" s="7"/>
      <c r="C63" s="7"/>
      <c r="D63" s="7"/>
      <c r="E63" s="7"/>
      <c r="F63" s="7"/>
      <c r="G63" s="7"/>
      <c r="H63" s="7"/>
      <c r="I63" s="81"/>
    </row>
    <row r="64" spans="1:21" ht="16.5" x14ac:dyDescent="0.25">
      <c r="A64" s="7" t="s">
        <v>102</v>
      </c>
      <c r="B64" s="7"/>
      <c r="C64" s="7"/>
      <c r="D64" s="7"/>
      <c r="E64" s="7"/>
      <c r="F64" s="7"/>
      <c r="G64" s="7"/>
      <c r="H64" s="7"/>
      <c r="I64" s="81"/>
    </row>
    <row r="65" spans="1:3" ht="15.75" x14ac:dyDescent="0.25">
      <c r="A65" s="62"/>
      <c r="B65" s="62"/>
      <c r="C65" s="62"/>
    </row>
    <row r="66" spans="1:3" ht="15.75" x14ac:dyDescent="0.25">
      <c r="A66" s="62"/>
      <c r="B66" s="62"/>
      <c r="C66" s="62"/>
    </row>
    <row r="67" spans="1:3" ht="15.75" x14ac:dyDescent="0.25">
      <c r="A67" s="63"/>
      <c r="B67" s="63"/>
      <c r="C67" s="63"/>
    </row>
    <row r="68" spans="1:3" ht="15.75" x14ac:dyDescent="0.25">
      <c r="A68" s="62"/>
      <c r="B68" s="62"/>
      <c r="C68" s="62"/>
    </row>
    <row r="69" spans="1:3" ht="15.75" x14ac:dyDescent="0.25">
      <c r="A69" s="62"/>
      <c r="B69" s="62"/>
      <c r="C69" s="62"/>
    </row>
    <row r="70" spans="1:3" ht="15.75" x14ac:dyDescent="0.25">
      <c r="A70" s="63"/>
      <c r="B70" s="63"/>
      <c r="C70" s="63"/>
    </row>
    <row r="71" spans="1:3" ht="15.75" x14ac:dyDescent="0.25">
      <c r="A71" s="63"/>
      <c r="B71" s="63"/>
      <c r="C71" s="63"/>
    </row>
    <row r="72" spans="1:3" ht="15.75" customHeight="1" x14ac:dyDescent="0.25">
      <c r="A72" s="62"/>
      <c r="B72" s="62"/>
      <c r="C72" s="62"/>
    </row>
    <row r="73" spans="1:3" ht="15" customHeight="1" x14ac:dyDescent="0.25">
      <c r="A73" s="62"/>
      <c r="B73" s="62"/>
      <c r="C73" s="62"/>
    </row>
    <row r="74" spans="1:3" ht="15.75" x14ac:dyDescent="0.25">
      <c r="A74" s="62"/>
      <c r="B74" s="62"/>
      <c r="C74" s="62"/>
    </row>
    <row r="75" spans="1:3" ht="15.75" x14ac:dyDescent="0.25">
      <c r="A75" s="63"/>
      <c r="B75" s="63"/>
      <c r="C75" s="63"/>
    </row>
    <row r="76" spans="1:3" ht="15.75" x14ac:dyDescent="0.25">
      <c r="A76" s="63"/>
      <c r="B76" s="62"/>
      <c r="C76" s="62"/>
    </row>
    <row r="77" spans="1:3" ht="15.75" x14ac:dyDescent="0.25">
      <c r="A77" s="62"/>
      <c r="B77" s="62"/>
      <c r="C77" s="62"/>
    </row>
    <row r="78" spans="1:3" ht="15.75" x14ac:dyDescent="0.25">
      <c r="A78" s="63"/>
      <c r="B78" s="62"/>
      <c r="C78" s="62"/>
    </row>
  </sheetData>
  <sortState xmlns:xlrd2="http://schemas.microsoft.com/office/spreadsheetml/2017/richdata2" ref="A63:C78">
    <sortCondition ref="C63:C78"/>
  </sortState>
  <mergeCells count="13">
    <mergeCell ref="A60:I60"/>
    <mergeCell ref="A49:I49"/>
    <mergeCell ref="K4:L4"/>
    <mergeCell ref="A50:I50"/>
    <mergeCell ref="A32:E32"/>
    <mergeCell ref="F32:H32"/>
    <mergeCell ref="B43:E43"/>
    <mergeCell ref="B44:E44"/>
    <mergeCell ref="B45:H45"/>
    <mergeCell ref="B46:H46"/>
    <mergeCell ref="F43:H43"/>
    <mergeCell ref="F44:H44"/>
    <mergeCell ref="A57:I57"/>
  </mergeCells>
  <phoneticPr fontId="24"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37"/>
  <sheetViews>
    <sheetView zoomScale="90" zoomScaleNormal="90" workbookViewId="0">
      <selection activeCell="A2" sqref="A2"/>
    </sheetView>
  </sheetViews>
  <sheetFormatPr defaultRowHeight="15" x14ac:dyDescent="0.25"/>
  <cols>
    <col min="1" max="1" width="40.42578125" customWidth="1"/>
    <col min="2" max="9" width="11.7109375" customWidth="1"/>
    <col min="10" max="10" width="8.140625" customWidth="1"/>
    <col min="11" max="11" width="11.85546875" customWidth="1"/>
  </cols>
  <sheetData>
    <row r="1" spans="1:12" ht="15.75" x14ac:dyDescent="0.25">
      <c r="A1" s="30" t="s">
        <v>158</v>
      </c>
      <c r="B1" s="1"/>
      <c r="C1" s="1"/>
      <c r="D1" s="1"/>
      <c r="E1" s="1"/>
      <c r="F1" s="1"/>
      <c r="G1" s="1"/>
      <c r="H1" s="1"/>
      <c r="I1" s="1"/>
    </row>
    <row r="2" spans="1:12" x14ac:dyDescent="0.25">
      <c r="A2" s="1"/>
      <c r="B2" s="1"/>
      <c r="C2" s="1"/>
      <c r="D2" s="1"/>
      <c r="E2" s="1"/>
      <c r="F2" s="7"/>
      <c r="G2" s="7"/>
      <c r="H2" s="7"/>
      <c r="I2" s="7"/>
    </row>
    <row r="3" spans="1:12" ht="76.5" x14ac:dyDescent="0.25">
      <c r="A3" s="28" t="s">
        <v>28</v>
      </c>
      <c r="B3" s="70" t="s">
        <v>29</v>
      </c>
      <c r="C3" s="70" t="s">
        <v>30</v>
      </c>
      <c r="D3" s="70" t="s">
        <v>31</v>
      </c>
      <c r="E3" s="70" t="s">
        <v>32</v>
      </c>
      <c r="F3" s="70" t="s">
        <v>12</v>
      </c>
      <c r="G3" s="70" t="s">
        <v>33</v>
      </c>
      <c r="H3" s="70" t="s">
        <v>34</v>
      </c>
      <c r="I3" s="70" t="s">
        <v>35</v>
      </c>
      <c r="J3" s="1"/>
      <c r="K3" s="1"/>
      <c r="L3" s="1"/>
    </row>
    <row r="4" spans="1:12" x14ac:dyDescent="0.25">
      <c r="A4" s="78" t="s">
        <v>145</v>
      </c>
      <c r="B4" s="70">
        <v>40</v>
      </c>
      <c r="C4" s="70">
        <v>1</v>
      </c>
      <c r="D4" s="70">
        <f>B4*C4</f>
        <v>40</v>
      </c>
      <c r="E4" s="92">
        <f>'Table 1'!$K$9</f>
        <v>0</v>
      </c>
      <c r="F4" s="10">
        <f t="shared" ref="F4" si="0">D4*E4</f>
        <v>0</v>
      </c>
      <c r="G4" s="10">
        <f t="shared" ref="G4" si="1">F4*0.05</f>
        <v>0</v>
      </c>
      <c r="H4" s="10">
        <f t="shared" ref="H4" si="2">F4*0.1</f>
        <v>0</v>
      </c>
      <c r="I4" s="124">
        <f>F4*$L$6+G4*$L$5+H4*$L$7</f>
        <v>0</v>
      </c>
      <c r="J4" s="1"/>
      <c r="K4" s="100" t="s">
        <v>17</v>
      </c>
      <c r="L4" s="100"/>
    </row>
    <row r="5" spans="1:12" x14ac:dyDescent="0.25">
      <c r="A5" s="78" t="s">
        <v>146</v>
      </c>
      <c r="B5" s="70">
        <v>40</v>
      </c>
      <c r="C5" s="70">
        <v>1</v>
      </c>
      <c r="D5" s="70">
        <f>B5*C5</f>
        <v>40</v>
      </c>
      <c r="E5" s="92">
        <f>'Table 1'!$K$9</f>
        <v>0</v>
      </c>
      <c r="F5" s="10">
        <f t="shared" ref="F5:F16" si="3">D5*E5</f>
        <v>0</v>
      </c>
      <c r="G5" s="10">
        <f t="shared" ref="G5:G7" si="4">F5*0.05</f>
        <v>0</v>
      </c>
      <c r="H5" s="10">
        <f t="shared" ref="H5:H16" si="5">F5*0.1</f>
        <v>0</v>
      </c>
      <c r="I5" s="124">
        <f>F5*$L$6+G5*$L$5+H5*$L$7</f>
        <v>0</v>
      </c>
      <c r="J5" s="1"/>
      <c r="K5" s="14" t="s">
        <v>18</v>
      </c>
      <c r="L5" s="27">
        <v>73.459999999999994</v>
      </c>
    </row>
    <row r="6" spans="1:12" x14ac:dyDescent="0.25">
      <c r="A6" s="78" t="s">
        <v>147</v>
      </c>
      <c r="B6" s="70"/>
      <c r="C6" s="70"/>
      <c r="D6" s="70"/>
      <c r="E6" s="70"/>
      <c r="F6" s="10"/>
      <c r="G6" s="10"/>
      <c r="H6" s="10"/>
      <c r="I6" s="124">
        <f t="shared" ref="I6:I14" si="6">F6*$L$6+G6*$L$5+H6*$L$7</f>
        <v>0</v>
      </c>
      <c r="J6" s="1"/>
      <c r="K6" s="14" t="s">
        <v>36</v>
      </c>
      <c r="L6" s="27">
        <v>54.51</v>
      </c>
    </row>
    <row r="7" spans="1:12" ht="15.75" x14ac:dyDescent="0.25">
      <c r="A7" s="36" t="s">
        <v>148</v>
      </c>
      <c r="B7" s="70">
        <v>2</v>
      </c>
      <c r="C7" s="70">
        <v>1</v>
      </c>
      <c r="D7" s="70">
        <f t="shared" ref="D7:D16" si="7">B7*C7</f>
        <v>2</v>
      </c>
      <c r="E7" s="92">
        <f>'Table 1'!$K$9</f>
        <v>0</v>
      </c>
      <c r="F7" s="10">
        <f t="shared" si="3"/>
        <v>0</v>
      </c>
      <c r="G7" s="10">
        <f t="shared" si="4"/>
        <v>0</v>
      </c>
      <c r="H7" s="10">
        <f t="shared" si="5"/>
        <v>0</v>
      </c>
      <c r="I7" s="124">
        <f t="shared" si="6"/>
        <v>0</v>
      </c>
      <c r="J7" s="1"/>
      <c r="K7" s="14" t="s">
        <v>20</v>
      </c>
      <c r="L7" s="27">
        <v>29.5</v>
      </c>
    </row>
    <row r="8" spans="1:12" ht="15.75" x14ac:dyDescent="0.25">
      <c r="A8" s="36" t="s">
        <v>149</v>
      </c>
      <c r="B8" s="70">
        <v>2</v>
      </c>
      <c r="C8" s="70">
        <v>1</v>
      </c>
      <c r="D8" s="70">
        <f t="shared" si="7"/>
        <v>2</v>
      </c>
      <c r="E8" s="92">
        <f>'Table 1'!$K$9</f>
        <v>0</v>
      </c>
      <c r="F8" s="10">
        <f t="shared" ref="F8:F11" si="8">D8*E8</f>
        <v>0</v>
      </c>
      <c r="G8" s="10">
        <f t="shared" ref="G8:G11" si="9">F8*0.05</f>
        <v>0</v>
      </c>
      <c r="H8" s="10">
        <f t="shared" ref="H8:H11" si="10">F8*0.1</f>
        <v>0</v>
      </c>
      <c r="I8" s="124">
        <f t="shared" si="6"/>
        <v>0</v>
      </c>
      <c r="J8" s="1"/>
      <c r="K8" s="90"/>
      <c r="L8" s="91"/>
    </row>
    <row r="9" spans="1:12" ht="15.75" x14ac:dyDescent="0.25">
      <c r="A9" s="36" t="s">
        <v>150</v>
      </c>
      <c r="B9" s="70">
        <v>2</v>
      </c>
      <c r="C9" s="70">
        <v>1</v>
      </c>
      <c r="D9" s="70">
        <f t="shared" si="7"/>
        <v>2</v>
      </c>
      <c r="E9" s="92">
        <f>'Table 1'!$K$9</f>
        <v>0</v>
      </c>
      <c r="F9" s="10">
        <f t="shared" si="8"/>
        <v>0</v>
      </c>
      <c r="G9" s="10">
        <f t="shared" si="9"/>
        <v>0</v>
      </c>
      <c r="H9" s="10">
        <f t="shared" si="10"/>
        <v>0</v>
      </c>
      <c r="I9" s="124">
        <f t="shared" si="6"/>
        <v>0</v>
      </c>
      <c r="J9" s="1"/>
      <c r="K9" s="90"/>
      <c r="L9" s="91"/>
    </row>
    <row r="10" spans="1:12" ht="15.75" x14ac:dyDescent="0.25">
      <c r="A10" s="36" t="s">
        <v>157</v>
      </c>
      <c r="B10" s="70">
        <v>2</v>
      </c>
      <c r="C10" s="70">
        <v>1</v>
      </c>
      <c r="D10" s="70">
        <f t="shared" si="7"/>
        <v>2</v>
      </c>
      <c r="E10" s="92">
        <f>'Table 1'!$K$9</f>
        <v>0</v>
      </c>
      <c r="F10" s="10">
        <f t="shared" si="8"/>
        <v>0</v>
      </c>
      <c r="G10" s="10">
        <f t="shared" si="9"/>
        <v>0</v>
      </c>
      <c r="H10" s="10">
        <f t="shared" si="10"/>
        <v>0</v>
      </c>
      <c r="I10" s="124">
        <f t="shared" si="6"/>
        <v>0</v>
      </c>
      <c r="J10" s="1"/>
      <c r="K10" s="90"/>
      <c r="L10" s="91"/>
    </row>
    <row r="11" spans="1:12" ht="15.75" x14ac:dyDescent="0.25">
      <c r="A11" s="36" t="s">
        <v>151</v>
      </c>
      <c r="B11" s="70">
        <v>2</v>
      </c>
      <c r="C11" s="70">
        <v>1</v>
      </c>
      <c r="D11" s="70">
        <f t="shared" si="7"/>
        <v>2</v>
      </c>
      <c r="E11" s="92">
        <f>'Table 1'!$K$9</f>
        <v>0</v>
      </c>
      <c r="F11" s="10">
        <f t="shared" si="8"/>
        <v>0</v>
      </c>
      <c r="G11" s="10">
        <f t="shared" si="9"/>
        <v>0</v>
      </c>
      <c r="H11" s="10">
        <f t="shared" si="10"/>
        <v>0</v>
      </c>
      <c r="I11" s="124">
        <f t="shared" si="6"/>
        <v>0</v>
      </c>
      <c r="J11" s="1"/>
      <c r="K11" s="90"/>
      <c r="L11" s="91"/>
    </row>
    <row r="12" spans="1:12" ht="28.5" x14ac:dyDescent="0.25">
      <c r="A12" s="36" t="s">
        <v>152</v>
      </c>
      <c r="B12" s="70">
        <v>1</v>
      </c>
      <c r="C12" s="70">
        <v>1</v>
      </c>
      <c r="D12" s="70">
        <f t="shared" si="7"/>
        <v>1</v>
      </c>
      <c r="E12" s="92">
        <f>'Table 1'!$K$9</f>
        <v>0</v>
      </c>
      <c r="F12" s="10">
        <f t="shared" ref="F12" si="11">D12*E12</f>
        <v>0</v>
      </c>
      <c r="G12" s="10">
        <f t="shared" ref="G12" si="12">F12*0.05</f>
        <v>0</v>
      </c>
      <c r="H12" s="10">
        <f t="shared" ref="H12" si="13">F12*0.1</f>
        <v>0</v>
      </c>
      <c r="I12" s="124">
        <f t="shared" si="6"/>
        <v>0</v>
      </c>
      <c r="J12" s="13"/>
      <c r="K12" s="13"/>
      <c r="L12" s="1"/>
    </row>
    <row r="13" spans="1:12" ht="19.5" customHeight="1" x14ac:dyDescent="0.25">
      <c r="A13" s="36" t="s">
        <v>153</v>
      </c>
      <c r="B13" s="70">
        <v>2</v>
      </c>
      <c r="C13" s="70">
        <v>1</v>
      </c>
      <c r="D13" s="70">
        <f t="shared" si="7"/>
        <v>2</v>
      </c>
      <c r="E13" s="92">
        <f>'Table 1'!$K$9</f>
        <v>0</v>
      </c>
      <c r="F13" s="10">
        <f t="shared" ref="F13:F15" si="14">D13*E13</f>
        <v>0</v>
      </c>
      <c r="G13" s="10">
        <f t="shared" ref="G13:G16" si="15">F13*0.05</f>
        <v>0</v>
      </c>
      <c r="H13" s="10">
        <f t="shared" ref="H13:H15" si="16">F13*0.1</f>
        <v>0</v>
      </c>
      <c r="I13" s="124">
        <f t="shared" si="6"/>
        <v>0</v>
      </c>
      <c r="J13" s="13"/>
      <c r="K13" s="13"/>
      <c r="L13" s="3"/>
    </row>
    <row r="14" spans="1:12" ht="15.75" x14ac:dyDescent="0.25">
      <c r="A14" s="36" t="s">
        <v>154</v>
      </c>
      <c r="B14" s="70">
        <v>2</v>
      </c>
      <c r="C14" s="70">
        <v>1</v>
      </c>
      <c r="D14" s="70">
        <f t="shared" si="7"/>
        <v>2</v>
      </c>
      <c r="E14" s="92">
        <f>'Table 1'!$K$9</f>
        <v>0</v>
      </c>
      <c r="F14" s="10">
        <f t="shared" si="14"/>
        <v>0</v>
      </c>
      <c r="G14" s="10">
        <f t="shared" si="15"/>
        <v>0</v>
      </c>
      <c r="H14" s="10">
        <f t="shared" si="16"/>
        <v>0</v>
      </c>
      <c r="I14" s="124">
        <f t="shared" si="6"/>
        <v>0</v>
      </c>
      <c r="J14" s="15"/>
      <c r="K14" s="15"/>
      <c r="L14" s="42"/>
    </row>
    <row r="15" spans="1:12" ht="32.450000000000003" customHeight="1" x14ac:dyDescent="0.25">
      <c r="A15" s="36" t="s">
        <v>155</v>
      </c>
      <c r="B15" s="10">
        <v>8</v>
      </c>
      <c r="C15" s="10">
        <v>1</v>
      </c>
      <c r="D15" s="10">
        <f t="shared" si="7"/>
        <v>8</v>
      </c>
      <c r="E15" s="10">
        <f>'Table 1'!$K$10</f>
        <v>38</v>
      </c>
      <c r="F15" s="10">
        <f t="shared" si="14"/>
        <v>304</v>
      </c>
      <c r="G15" s="10">
        <f t="shared" si="15"/>
        <v>15.200000000000001</v>
      </c>
      <c r="H15" s="10">
        <f t="shared" si="16"/>
        <v>30.400000000000002</v>
      </c>
      <c r="I15" s="11">
        <f>F15*$L$6+G15*$L$5+H15*$L$7</f>
        <v>18584.432000000001</v>
      </c>
      <c r="J15" s="1"/>
      <c r="K15" s="1"/>
      <c r="L15" s="1"/>
    </row>
    <row r="16" spans="1:12" ht="15.75" x14ac:dyDescent="0.25">
      <c r="A16" s="36" t="s">
        <v>156</v>
      </c>
      <c r="B16" s="70">
        <v>8</v>
      </c>
      <c r="C16" s="70">
        <v>1</v>
      </c>
      <c r="D16" s="70">
        <f t="shared" si="7"/>
        <v>8</v>
      </c>
      <c r="E16" s="70">
        <f>'Table 1'!$K$10</f>
        <v>38</v>
      </c>
      <c r="F16" s="10">
        <f t="shared" si="3"/>
        <v>304</v>
      </c>
      <c r="G16" s="10">
        <f t="shared" si="15"/>
        <v>15.200000000000001</v>
      </c>
      <c r="H16" s="10">
        <f t="shared" si="5"/>
        <v>30.400000000000002</v>
      </c>
      <c r="I16" s="11">
        <f>F16*$L$6+G16*$L$5+H16*$L$7</f>
        <v>18584.432000000001</v>
      </c>
      <c r="J16" s="1"/>
      <c r="K16" s="1"/>
      <c r="L16" s="1"/>
    </row>
    <row r="17" spans="1:12" ht="15" customHeight="1" x14ac:dyDescent="0.25">
      <c r="A17" s="41" t="s">
        <v>37</v>
      </c>
      <c r="B17" s="116"/>
      <c r="C17" s="116"/>
      <c r="D17" s="116"/>
      <c r="E17" s="116"/>
      <c r="F17" s="117">
        <f>ROUND(SUM(F4:H16), 0)</f>
        <v>699</v>
      </c>
      <c r="G17" s="117"/>
      <c r="H17" s="117"/>
      <c r="I17" s="73">
        <f>ROUND(SUM(I4:I16), -2)</f>
        <v>37200</v>
      </c>
      <c r="J17" s="1"/>
      <c r="K17" s="1"/>
      <c r="L17" s="1"/>
    </row>
    <row r="18" spans="1:12" ht="9.75" customHeight="1" x14ac:dyDescent="0.25">
      <c r="A18" s="120"/>
      <c r="B18" s="120"/>
      <c r="C18" s="120"/>
      <c r="D18" s="120"/>
      <c r="E18" s="120"/>
      <c r="F18" s="120"/>
      <c r="G18" s="120"/>
      <c r="H18" s="120"/>
      <c r="I18" s="120"/>
      <c r="J18" s="1"/>
      <c r="K18" s="1"/>
      <c r="L18" s="1"/>
    </row>
    <row r="19" spans="1:12" ht="18.75" customHeight="1" x14ac:dyDescent="0.25">
      <c r="A19" s="119" t="s">
        <v>27</v>
      </c>
      <c r="B19" s="119"/>
      <c r="C19" s="119"/>
      <c r="D19" s="119"/>
      <c r="E19" s="119"/>
      <c r="F19" s="119"/>
      <c r="G19" s="119"/>
      <c r="H19" s="119"/>
      <c r="I19" s="119"/>
      <c r="J19" s="1"/>
      <c r="K19" s="1"/>
      <c r="L19" s="1"/>
    </row>
    <row r="20" spans="1:12" ht="32.25" customHeight="1" x14ac:dyDescent="0.25">
      <c r="A20" s="118" t="s">
        <v>137</v>
      </c>
      <c r="B20" s="118"/>
      <c r="C20" s="118"/>
      <c r="D20" s="118"/>
      <c r="E20" s="118"/>
      <c r="F20" s="118"/>
      <c r="G20" s="118"/>
      <c r="H20" s="118"/>
      <c r="I20" s="118"/>
      <c r="J20" s="1"/>
      <c r="K20" s="1"/>
      <c r="L20" s="1"/>
    </row>
    <row r="21" spans="1:12" ht="43.15" customHeight="1" x14ac:dyDescent="0.25">
      <c r="A21" s="99" t="s">
        <v>136</v>
      </c>
      <c r="B21" s="99"/>
      <c r="C21" s="99"/>
      <c r="D21" s="99"/>
      <c r="E21" s="99"/>
      <c r="F21" s="99"/>
      <c r="G21" s="99"/>
      <c r="H21" s="99"/>
      <c r="I21" s="99"/>
      <c r="J21" s="1"/>
      <c r="K21" s="1"/>
      <c r="L21" s="1"/>
    </row>
    <row r="22" spans="1:12" ht="15.75" x14ac:dyDescent="0.25">
      <c r="A22" s="88" t="s">
        <v>138</v>
      </c>
      <c r="B22" s="7"/>
      <c r="C22" s="7"/>
      <c r="D22" s="7"/>
      <c r="E22" s="7"/>
      <c r="F22" s="7"/>
      <c r="G22" s="7"/>
      <c r="H22" s="7"/>
      <c r="I22" s="7"/>
      <c r="J22" s="1"/>
      <c r="K22" s="1"/>
      <c r="L22" s="1"/>
    </row>
    <row r="23" spans="1:12" ht="14.45" customHeight="1" x14ac:dyDescent="0.25">
      <c r="A23" s="88" t="s">
        <v>139</v>
      </c>
      <c r="B23" s="7"/>
      <c r="C23" s="7"/>
      <c r="D23" s="7"/>
      <c r="E23" s="7"/>
      <c r="F23" s="7"/>
      <c r="G23" s="7"/>
      <c r="H23" s="7"/>
      <c r="I23" s="7"/>
      <c r="J23" s="1"/>
      <c r="K23" s="1"/>
      <c r="L23" s="1"/>
    </row>
    <row r="24" spans="1:12" ht="15.75" x14ac:dyDescent="0.25">
      <c r="A24" s="89" t="s">
        <v>144</v>
      </c>
      <c r="B24" s="7"/>
      <c r="C24" s="7"/>
      <c r="D24" s="7"/>
      <c r="E24" s="7"/>
      <c r="F24" s="7"/>
      <c r="G24" s="7"/>
      <c r="H24" s="7"/>
      <c r="I24" s="7"/>
      <c r="J24" s="1"/>
      <c r="K24" s="1"/>
      <c r="L24" s="1"/>
    </row>
    <row r="25" spans="1:12" ht="14.45" customHeight="1" x14ac:dyDescent="0.25">
      <c r="A25" s="88" t="s">
        <v>140</v>
      </c>
      <c r="B25" s="7"/>
      <c r="C25" s="7"/>
      <c r="D25" s="7"/>
      <c r="E25" s="7"/>
      <c r="F25" s="7"/>
      <c r="G25" s="7"/>
      <c r="H25" s="7"/>
      <c r="I25" s="7"/>
      <c r="J25" s="1"/>
      <c r="K25" s="1"/>
      <c r="L25" s="1"/>
    </row>
    <row r="26" spans="1:12" ht="31.15" customHeight="1" x14ac:dyDescent="0.25">
      <c r="A26" s="99" t="s">
        <v>141</v>
      </c>
      <c r="B26" s="99"/>
      <c r="C26" s="99"/>
      <c r="D26" s="99"/>
      <c r="E26" s="99"/>
      <c r="F26" s="99"/>
      <c r="G26" s="99"/>
      <c r="H26" s="99"/>
      <c r="I26" s="99"/>
      <c r="J26" s="1"/>
      <c r="K26" s="1"/>
      <c r="L26" s="1"/>
    </row>
    <row r="27" spans="1:12" ht="18" customHeight="1" x14ac:dyDescent="0.25">
      <c r="A27" s="99" t="s">
        <v>142</v>
      </c>
      <c r="B27" s="99"/>
      <c r="C27" s="99"/>
      <c r="D27" s="99"/>
      <c r="E27" s="99"/>
      <c r="F27" s="99"/>
      <c r="G27" s="99"/>
      <c r="H27" s="99"/>
      <c r="I27" s="99"/>
      <c r="J27" s="1"/>
      <c r="K27" s="1"/>
      <c r="L27" s="1"/>
    </row>
    <row r="28" spans="1:12" ht="16.5" x14ac:dyDescent="0.25">
      <c r="A28" s="7" t="s">
        <v>143</v>
      </c>
      <c r="B28" s="7"/>
      <c r="C28" s="7"/>
      <c r="D28" s="7"/>
      <c r="E28" s="7"/>
      <c r="F28" s="7"/>
      <c r="G28" s="7"/>
      <c r="H28" s="7"/>
      <c r="I28" s="7"/>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77"/>
      <c r="C31" s="77"/>
      <c r="D31" s="1"/>
      <c r="E31" s="1"/>
      <c r="F31" s="1"/>
      <c r="G31" s="1"/>
      <c r="H31" s="1"/>
      <c r="I31" s="1"/>
      <c r="J31" s="1"/>
      <c r="K31" s="1"/>
      <c r="L31" s="1"/>
    </row>
    <row r="32" spans="1:12" x14ac:dyDescent="0.25">
      <c r="A32" s="1"/>
      <c r="B32" s="77"/>
      <c r="C32" s="77"/>
      <c r="D32" s="1"/>
      <c r="E32" s="1"/>
      <c r="F32" s="1"/>
      <c r="G32" s="1"/>
      <c r="H32" s="1"/>
      <c r="I32" s="1"/>
      <c r="J32" s="1"/>
      <c r="K32" s="1"/>
      <c r="L32" s="1"/>
    </row>
    <row r="33" spans="1:12" x14ac:dyDescent="0.25">
      <c r="A33" s="1"/>
      <c r="B33" s="77"/>
      <c r="C33" s="77"/>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sheetData>
  <mergeCells count="9">
    <mergeCell ref="K4:L4"/>
    <mergeCell ref="A27:I27"/>
    <mergeCell ref="B17:E17"/>
    <mergeCell ref="A26:I26"/>
    <mergeCell ref="F17:H17"/>
    <mergeCell ref="A20:I20"/>
    <mergeCell ref="A21:I21"/>
    <mergeCell ref="A19:I19"/>
    <mergeCell ref="A18:I18"/>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
  <sheetViews>
    <sheetView zoomScale="90" zoomScaleNormal="90" workbookViewId="0">
      <selection activeCell="A2" sqref="A2"/>
    </sheetView>
  </sheetViews>
  <sheetFormatPr defaultColWidth="22" defaultRowHeight="12.75" x14ac:dyDescent="0.2"/>
  <cols>
    <col min="1" max="1" width="22" style="18"/>
    <col min="2" max="2" width="17.5703125" style="18" customWidth="1"/>
    <col min="3" max="3" width="17.28515625" style="18" customWidth="1"/>
    <col min="4" max="4" width="22" style="18"/>
    <col min="5" max="5" width="19.85546875" style="18" customWidth="1"/>
    <col min="6" max="7" width="16.85546875" style="18" customWidth="1"/>
    <col min="8" max="8" width="6" style="18" customWidth="1"/>
    <col min="9" max="16384" width="22" style="18"/>
  </cols>
  <sheetData>
    <row r="1" spans="1:1" ht="15.75" x14ac:dyDescent="0.2">
      <c r="A1" s="126" t="s">
        <v>163</v>
      </c>
    </row>
  </sheetData>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21"/>
  <sheetViews>
    <sheetView zoomScaleNormal="100" workbookViewId="0">
      <selection sqref="A1:E1"/>
    </sheetView>
  </sheetViews>
  <sheetFormatPr defaultRowHeight="15" x14ac:dyDescent="0.25"/>
  <cols>
    <col min="1" max="1" width="22.28515625" bestFit="1" customWidth="1"/>
    <col min="2" max="2" width="11.85546875" customWidth="1"/>
    <col min="3" max="3" width="12.7109375" customWidth="1"/>
    <col min="4" max="4" width="11.42578125" customWidth="1"/>
    <col min="5" max="5" width="14.7109375" customWidth="1"/>
  </cols>
  <sheetData>
    <row r="1" spans="1:5" s="18" customFormat="1" ht="15.75" x14ac:dyDescent="0.2">
      <c r="A1" s="121" t="s">
        <v>5</v>
      </c>
      <c r="B1" s="121"/>
      <c r="C1" s="121"/>
      <c r="D1" s="121"/>
      <c r="E1" s="121"/>
    </row>
    <row r="2" spans="1:5" s="18" customFormat="1" ht="12.75" x14ac:dyDescent="0.2">
      <c r="A2" s="19" t="s">
        <v>38</v>
      </c>
      <c r="B2" s="19" t="s">
        <v>39</v>
      </c>
      <c r="C2" s="19" t="s">
        <v>40</v>
      </c>
      <c r="D2" s="19" t="s">
        <v>41</v>
      </c>
      <c r="E2" s="19" t="s">
        <v>42</v>
      </c>
    </row>
    <row r="3" spans="1:5" s="18" customFormat="1" ht="102" x14ac:dyDescent="0.2">
      <c r="A3" s="19" t="s">
        <v>43</v>
      </c>
      <c r="B3" s="19" t="s">
        <v>44</v>
      </c>
      <c r="C3" s="19" t="s">
        <v>45</v>
      </c>
      <c r="D3" s="19" t="s">
        <v>46</v>
      </c>
      <c r="E3" s="19" t="s">
        <v>47</v>
      </c>
    </row>
    <row r="4" spans="1:5" s="18" customFormat="1" ht="38.25" x14ac:dyDescent="0.2">
      <c r="A4" s="78" t="s">
        <v>113</v>
      </c>
      <c r="B4" s="82">
        <v>0</v>
      </c>
      <c r="C4" s="82">
        <v>1</v>
      </c>
      <c r="D4" s="82">
        <v>0</v>
      </c>
      <c r="E4" s="82">
        <f>B4*C4+D4</f>
        <v>0</v>
      </c>
    </row>
    <row r="5" spans="1:5" s="18" customFormat="1" ht="25.5" x14ac:dyDescent="0.2">
      <c r="A5" s="78" t="s">
        <v>114</v>
      </c>
      <c r="B5" s="82">
        <v>0</v>
      </c>
      <c r="C5" s="82">
        <v>1</v>
      </c>
      <c r="D5" s="82">
        <v>0</v>
      </c>
      <c r="E5" s="82">
        <f t="shared" ref="E5:E7" si="0">B5*C5+D5</f>
        <v>0</v>
      </c>
    </row>
    <row r="6" spans="1:5" s="18" customFormat="1" ht="25.5" x14ac:dyDescent="0.2">
      <c r="A6" s="78" t="s">
        <v>115</v>
      </c>
      <c r="B6" s="82">
        <v>0</v>
      </c>
      <c r="C6" s="82">
        <v>1</v>
      </c>
      <c r="D6" s="82">
        <v>0</v>
      </c>
      <c r="E6" s="82">
        <f t="shared" si="0"/>
        <v>0</v>
      </c>
    </row>
    <row r="7" spans="1:5" s="18" customFormat="1" ht="25.5" x14ac:dyDescent="0.2">
      <c r="A7" s="78" t="s">
        <v>116</v>
      </c>
      <c r="B7" s="82">
        <v>0</v>
      </c>
      <c r="C7" s="82">
        <v>1</v>
      </c>
      <c r="D7" s="82">
        <v>0</v>
      </c>
      <c r="E7" s="82">
        <f t="shared" si="0"/>
        <v>0</v>
      </c>
    </row>
    <row r="8" spans="1:5" s="18" customFormat="1" ht="12.75" x14ac:dyDescent="0.2">
      <c r="A8" s="78" t="s">
        <v>117</v>
      </c>
      <c r="B8" s="82">
        <v>0</v>
      </c>
      <c r="C8" s="82">
        <v>1</v>
      </c>
      <c r="D8" s="82">
        <v>0</v>
      </c>
      <c r="E8" s="82">
        <f>B8*C8+D8</f>
        <v>0</v>
      </c>
    </row>
    <row r="9" spans="1:5" s="18" customFormat="1" ht="38.25" x14ac:dyDescent="0.2">
      <c r="A9" s="78" t="s">
        <v>118</v>
      </c>
      <c r="B9" s="82">
        <v>0</v>
      </c>
      <c r="C9" s="82">
        <v>1</v>
      </c>
      <c r="D9" s="82">
        <v>0</v>
      </c>
      <c r="E9" s="82">
        <f>B9*C9+D9</f>
        <v>0</v>
      </c>
    </row>
    <row r="10" spans="1:5" s="18" customFormat="1" ht="12.75" x14ac:dyDescent="0.2">
      <c r="A10" s="78" t="s">
        <v>119</v>
      </c>
      <c r="B10" s="82">
        <v>0</v>
      </c>
      <c r="C10" s="82">
        <v>1</v>
      </c>
      <c r="D10" s="82">
        <v>0</v>
      </c>
      <c r="E10" s="82">
        <f>B10*C10+D10</f>
        <v>0</v>
      </c>
    </row>
    <row r="11" spans="1:5" s="18" customFormat="1" ht="25.5" x14ac:dyDescent="0.2">
      <c r="A11" s="78" t="s">
        <v>120</v>
      </c>
      <c r="B11" s="82">
        <v>0</v>
      </c>
      <c r="C11" s="82">
        <v>1</v>
      </c>
      <c r="D11" s="82">
        <v>0</v>
      </c>
      <c r="E11" s="82">
        <f>B11*C11+D11</f>
        <v>0</v>
      </c>
    </row>
    <row r="12" spans="1:5" s="18" customFormat="1" ht="25.5" x14ac:dyDescent="0.2">
      <c r="A12" s="78" t="s">
        <v>48</v>
      </c>
      <c r="B12" s="82">
        <v>0</v>
      </c>
      <c r="C12" s="82">
        <v>1</v>
      </c>
      <c r="D12" s="82">
        <v>0</v>
      </c>
      <c r="E12" s="82">
        <f>B12*C12+D12</f>
        <v>0</v>
      </c>
    </row>
    <row r="13" spans="1:5" s="18" customFormat="1" ht="17.25" customHeight="1" x14ac:dyDescent="0.2">
      <c r="A13" s="78" t="s">
        <v>121</v>
      </c>
      <c r="B13" s="82">
        <v>0</v>
      </c>
      <c r="C13" s="82">
        <v>1</v>
      </c>
      <c r="D13" s="82">
        <v>0</v>
      </c>
      <c r="E13" s="82">
        <f t="shared" ref="E13:E18" si="1">B13*C13+D13</f>
        <v>0</v>
      </c>
    </row>
    <row r="14" spans="1:5" s="18" customFormat="1" ht="25.5" x14ac:dyDescent="0.2">
      <c r="A14" s="78" t="s">
        <v>122</v>
      </c>
      <c r="B14" s="82">
        <v>0</v>
      </c>
      <c r="C14" s="82">
        <v>1</v>
      </c>
      <c r="D14" s="82">
        <v>0</v>
      </c>
      <c r="E14" s="82">
        <f t="shared" si="1"/>
        <v>0</v>
      </c>
    </row>
    <row r="15" spans="1:5" s="18" customFormat="1" ht="25.5" x14ac:dyDescent="0.2">
      <c r="A15" s="78" t="s">
        <v>123</v>
      </c>
      <c r="B15" s="82">
        <v>0</v>
      </c>
      <c r="C15" s="82">
        <v>1</v>
      </c>
      <c r="D15" s="82">
        <v>0</v>
      </c>
      <c r="E15" s="82">
        <f t="shared" si="1"/>
        <v>0</v>
      </c>
    </row>
    <row r="16" spans="1:5" s="18" customFormat="1" ht="25.5" x14ac:dyDescent="0.2">
      <c r="A16" s="78" t="s">
        <v>124</v>
      </c>
      <c r="B16" s="82">
        <v>0</v>
      </c>
      <c r="C16" s="82">
        <v>1</v>
      </c>
      <c r="D16" s="82">
        <v>0</v>
      </c>
      <c r="E16" s="82">
        <f t="shared" si="1"/>
        <v>0</v>
      </c>
    </row>
    <row r="17" spans="1:6" s="18" customFormat="1" ht="51" x14ac:dyDescent="0.2">
      <c r="A17" s="78" t="s">
        <v>125</v>
      </c>
      <c r="B17" s="82">
        <f>'Table 1'!K10</f>
        <v>38</v>
      </c>
      <c r="C17" s="82">
        <v>1</v>
      </c>
      <c r="D17" s="82">
        <v>0</v>
      </c>
      <c r="E17" s="82">
        <f t="shared" si="1"/>
        <v>38</v>
      </c>
      <c r="F17" s="3"/>
    </row>
    <row r="18" spans="1:6" s="18" customFormat="1" ht="28.5" customHeight="1" x14ac:dyDescent="0.2">
      <c r="A18" s="78" t="s">
        <v>126</v>
      </c>
      <c r="B18" s="82">
        <f>'Table 1'!K10</f>
        <v>38</v>
      </c>
      <c r="C18" s="82">
        <v>1</v>
      </c>
      <c r="D18" s="82">
        <v>0</v>
      </c>
      <c r="E18" s="82">
        <f t="shared" si="1"/>
        <v>38</v>
      </c>
    </row>
    <row r="19" spans="1:6" s="18" customFormat="1" ht="28.5" customHeight="1" x14ac:dyDescent="0.2">
      <c r="A19" s="78" t="s">
        <v>127</v>
      </c>
      <c r="B19" s="82">
        <v>0</v>
      </c>
      <c r="C19" s="82">
        <v>1</v>
      </c>
      <c r="D19" s="82">
        <f>'Table 1'!K11</f>
        <v>766</v>
      </c>
      <c r="E19" s="82">
        <f>B19*C19+D19</f>
        <v>766</v>
      </c>
    </row>
    <row r="20" spans="1:6" s="18" customFormat="1" ht="12.75" x14ac:dyDescent="0.2">
      <c r="A20" s="22"/>
      <c r="B20" s="20"/>
      <c r="C20" s="20"/>
      <c r="D20" s="23" t="s">
        <v>49</v>
      </c>
      <c r="E20" s="64">
        <f>SUM(E4:E19)</f>
        <v>842</v>
      </c>
    </row>
    <row r="21" spans="1:6" s="18" customFormat="1" ht="12.75" x14ac:dyDescent="0.2">
      <c r="A21" s="65"/>
      <c r="B21" s="66"/>
      <c r="C21" s="66"/>
      <c r="D21" s="67"/>
      <c r="E21" s="68"/>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10"/>
  <sheetViews>
    <sheetView zoomScale="90" zoomScaleNormal="90" workbookViewId="0">
      <selection sqref="A1:F1"/>
    </sheetView>
  </sheetViews>
  <sheetFormatPr defaultColWidth="17.7109375" defaultRowHeight="31.9" customHeight="1" x14ac:dyDescent="0.25"/>
  <cols>
    <col min="1" max="1" width="13" customWidth="1"/>
    <col min="2" max="2" width="13.85546875" customWidth="1"/>
    <col min="3" max="3" width="16.140625" customWidth="1"/>
    <col min="5" max="5" width="17.42578125" customWidth="1"/>
    <col min="6" max="6" width="15.7109375" customWidth="1"/>
  </cols>
  <sheetData>
    <row r="1" spans="1:6" s="18" customFormat="1" ht="31.9" customHeight="1" x14ac:dyDescent="0.2">
      <c r="A1" s="121" t="s">
        <v>1</v>
      </c>
      <c r="B1" s="121"/>
      <c r="C1" s="121"/>
      <c r="D1" s="121"/>
      <c r="E1" s="121"/>
      <c r="F1" s="121"/>
    </row>
    <row r="2" spans="1:6" s="18" customFormat="1" ht="42" customHeight="1" x14ac:dyDescent="0.2">
      <c r="A2" s="24"/>
      <c r="B2" s="123" t="s">
        <v>50</v>
      </c>
      <c r="C2" s="123"/>
      <c r="D2" s="24" t="s">
        <v>51</v>
      </c>
      <c r="E2" s="123"/>
      <c r="F2" s="123"/>
    </row>
    <row r="3" spans="1:6" s="18" customFormat="1" ht="12.75" x14ac:dyDescent="0.2">
      <c r="A3" s="24"/>
      <c r="B3" s="25" t="s">
        <v>38</v>
      </c>
      <c r="C3" s="25" t="s">
        <v>39</v>
      </c>
      <c r="D3" s="25" t="s">
        <v>40</v>
      </c>
      <c r="E3" s="25" t="s">
        <v>41</v>
      </c>
      <c r="F3" s="25" t="s">
        <v>42</v>
      </c>
    </row>
    <row r="4" spans="1:6" s="18" customFormat="1" ht="70.900000000000006" customHeight="1" x14ac:dyDescent="0.2">
      <c r="A4" s="25" t="s">
        <v>52</v>
      </c>
      <c r="B4" s="25" t="s">
        <v>132</v>
      </c>
      <c r="C4" s="25" t="s">
        <v>133</v>
      </c>
      <c r="D4" s="25" t="s">
        <v>134</v>
      </c>
      <c r="E4" s="25" t="s">
        <v>53</v>
      </c>
      <c r="F4" s="25" t="s">
        <v>54</v>
      </c>
    </row>
    <row r="5" spans="1:6" s="18" customFormat="1" ht="31.9" customHeight="1" x14ac:dyDescent="0.2">
      <c r="A5" s="19">
        <v>1</v>
      </c>
      <c r="B5" s="20">
        <v>0</v>
      </c>
      <c r="C5" s="20">
        <f>'Table 1'!$K$10</f>
        <v>38</v>
      </c>
      <c r="D5" s="20">
        <f>'Table 1'!$K$11</f>
        <v>766</v>
      </c>
      <c r="E5" s="20">
        <v>0</v>
      </c>
      <c r="F5" s="20">
        <f>B5+C5+D5-E5</f>
        <v>804</v>
      </c>
    </row>
    <row r="6" spans="1:6" s="18" customFormat="1" ht="31.9" customHeight="1" x14ac:dyDescent="0.2">
      <c r="A6" s="19">
        <v>2</v>
      </c>
      <c r="B6" s="20">
        <v>0</v>
      </c>
      <c r="C6" s="20">
        <v>38</v>
      </c>
      <c r="D6" s="20">
        <v>766</v>
      </c>
      <c r="E6" s="20">
        <v>0</v>
      </c>
      <c r="F6" s="20">
        <f>B6+C6+D6-E6</f>
        <v>804</v>
      </c>
    </row>
    <row r="7" spans="1:6" s="18" customFormat="1" ht="31.9" customHeight="1" x14ac:dyDescent="0.2">
      <c r="A7" s="19">
        <v>3</v>
      </c>
      <c r="B7" s="20">
        <v>0</v>
      </c>
      <c r="C7" s="20">
        <v>38</v>
      </c>
      <c r="D7" s="20">
        <v>766</v>
      </c>
      <c r="E7" s="20">
        <v>0</v>
      </c>
      <c r="F7" s="20">
        <f>B7+C7+D7-E7</f>
        <v>804</v>
      </c>
    </row>
    <row r="8" spans="1:6" s="18" customFormat="1" ht="31.9" customHeight="1" x14ac:dyDescent="0.2">
      <c r="A8" s="19" t="s">
        <v>55</v>
      </c>
      <c r="B8" s="20">
        <f>AVERAGE(B5:B7)</f>
        <v>0</v>
      </c>
      <c r="C8" s="20">
        <f>AVERAGE(C5:C7)</f>
        <v>38</v>
      </c>
      <c r="D8" s="125">
        <f>AVERAGE(D5:D7)</f>
        <v>766</v>
      </c>
      <c r="E8" s="125">
        <f>AVERAGE(E5:E7)</f>
        <v>0</v>
      </c>
      <c r="F8" s="23">
        <f>AVERAGE(F5:F7)</f>
        <v>804</v>
      </c>
    </row>
    <row r="9" spans="1:6" s="18" customFormat="1" ht="20.45" customHeight="1" x14ac:dyDescent="0.2">
      <c r="A9" s="21" t="s">
        <v>160</v>
      </c>
    </row>
    <row r="10" spans="1:6" ht="31.9" customHeight="1" x14ac:dyDescent="0.25">
      <c r="A10" s="122" t="s">
        <v>135</v>
      </c>
      <c r="B10" s="122"/>
      <c r="C10" s="122"/>
      <c r="D10" s="122"/>
      <c r="E10" s="122"/>
      <c r="F10" s="122"/>
    </row>
  </sheetData>
  <mergeCells count="4">
    <mergeCell ref="A10:F10"/>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2024-10-24T15:15:59+00:00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2.xml><?xml version="1.0" encoding="utf-8"?>
<ds:datastoreItem xmlns:ds="http://schemas.openxmlformats.org/officeDocument/2006/customXml" ds:itemID="{D5EA3E8C-4209-4D52-A1E0-20D1C4C1DEA3}"/>
</file>

<file path=customXml/itemProps3.xml><?xml version="1.0" encoding="utf-8"?>
<ds:datastoreItem xmlns:ds="http://schemas.openxmlformats.org/officeDocument/2006/customXml" ds:itemID="{1788708A-52BB-4D0F-B232-80F9E123F193}">
  <ds:schemaRefs>
    <ds:schemaRef ds:uri="http://schemas.microsoft.com/office/infopath/2007/PartnerControls"/>
    <ds:schemaRef ds:uri="1891fcec-84c2-4840-9468-b51a784ab0d1"/>
    <ds:schemaRef ds:uri="http://purl.org/dc/dcmitype/"/>
    <ds:schemaRef ds:uri="http://schemas.openxmlformats.org/package/2006/metadata/core-properties"/>
    <ds:schemaRef ds:uri="http://purl.org/dc/elements/1.1/"/>
    <ds:schemaRef ds:uri="4d6aed1e-57d3-46e3-9aba-f706adbce63b"/>
    <ds:schemaRef ds:uri="http://schemas.microsoft.com/office/2006/documentManagement/types"/>
    <ds:schemaRef ds:uri="http://purl.org/dc/term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9E993355-A49A-4FC8-AADB-9F20865D1D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ERG</cp:lastModifiedBy>
  <cp:revision/>
  <dcterms:created xsi:type="dcterms:W3CDTF">2018-07-19T14:57:42Z</dcterms:created>
  <dcterms:modified xsi:type="dcterms:W3CDTF">2024-03-14T16:22:54Z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ies>
</file>