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usepa-my.sharepoint.com/personal/salahuddin_diane_epa_gov/Documents/Documents/"/>
    </mc:Choice>
  </mc:AlternateContent>
  <xr:revisionPtr revIDLastSave="0" documentId="8_{F180620B-5F8F-44DC-A321-A7CB40D01DD9}" xr6:coauthVersionLast="47" xr6:coauthVersionMax="47" xr10:uidLastSave="{00000000-0000-0000-0000-000000000000}"/>
  <bookViews>
    <workbookView xWindow="-110" yWindow="-110" windowWidth="19420" windowHeight="10300" xr2:uid="{D855CF00-F869-48B3-9963-4AD001D31E8A}"/>
  </bookViews>
  <sheets>
    <sheet name="Summary" sheetId="6" r:id="rId1"/>
    <sheet name="Table1" sheetId="7" r:id="rId2"/>
    <sheet name="Table2" sheetId="8" r:id="rId3"/>
    <sheet name="Capital O&amp;M" sheetId="9" r:id="rId4"/>
    <sheet name="Responses" sheetId="5" r:id="rId5"/>
    <sheet name="Respondents" sheetId="4" r:id="rId6"/>
  </sheets>
  <definedNames>
    <definedName name="OLE_LINK3">Table2!$A$20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1" i="5" l="1"/>
  <c r="K36" i="7" s="1"/>
  <c r="I15" i="8"/>
  <c r="F15" i="8"/>
  <c r="I5" i="8"/>
  <c r="H5" i="8"/>
  <c r="G5" i="8"/>
  <c r="F5" i="8"/>
  <c r="I37" i="7"/>
  <c r="F36" i="7"/>
  <c r="F27" i="7"/>
  <c r="B7" i="6" l="1"/>
  <c r="B6" i="6"/>
  <c r="E9" i="5"/>
  <c r="E10" i="5"/>
  <c r="E5" i="5"/>
  <c r="E6" i="5"/>
  <c r="E7" i="5"/>
  <c r="E8" i="5"/>
  <c r="E4" i="5"/>
  <c r="C8" i="4"/>
  <c r="D8" i="4"/>
  <c r="E8" i="4"/>
  <c r="B8" i="4"/>
  <c r="F8" i="4"/>
  <c r="F6" i="4"/>
  <c r="F7" i="4"/>
  <c r="F5" i="4"/>
  <c r="D13" i="8"/>
  <c r="F13" i="8" s="1"/>
  <c r="D12" i="8"/>
  <c r="F12" i="8" s="1"/>
  <c r="H12" i="8" s="1"/>
  <c r="F11" i="8"/>
  <c r="D10" i="8"/>
  <c r="F10" i="8" s="1"/>
  <c r="D9" i="8"/>
  <c r="F9" i="8" s="1"/>
  <c r="F8" i="8"/>
  <c r="G8" i="8" s="1"/>
  <c r="D8" i="8"/>
  <c r="D7" i="8"/>
  <c r="F7" i="8" s="1"/>
  <c r="D5" i="8"/>
  <c r="D33" i="7"/>
  <c r="F33" i="7" s="1"/>
  <c r="D26" i="7"/>
  <c r="F26" i="7" s="1"/>
  <c r="D25" i="7"/>
  <c r="F25" i="7" s="1"/>
  <c r="D24" i="7"/>
  <c r="F24" i="7" s="1"/>
  <c r="D23" i="7"/>
  <c r="F23" i="7" s="1"/>
  <c r="D22" i="7"/>
  <c r="F22" i="7" s="1"/>
  <c r="D21" i="7"/>
  <c r="F21" i="7" s="1"/>
  <c r="D19" i="7"/>
  <c r="F19" i="7" s="1"/>
  <c r="D18" i="7"/>
  <c r="F18" i="7" s="1"/>
  <c r="D17" i="7"/>
  <c r="F17" i="7" s="1"/>
  <c r="D16" i="7"/>
  <c r="F16" i="7" s="1"/>
  <c r="D15" i="7"/>
  <c r="F15" i="7" s="1"/>
  <c r="D13" i="7"/>
  <c r="F13" i="7" s="1"/>
  <c r="D10" i="7"/>
  <c r="F10" i="7" s="1"/>
  <c r="D9" i="7"/>
  <c r="F9" i="7" s="1"/>
  <c r="F8" i="7"/>
  <c r="F7" i="7"/>
  <c r="H7" i="7" s="1"/>
  <c r="F6" i="7"/>
  <c r="D5" i="7"/>
  <c r="F5" i="7" s="1"/>
  <c r="G7" i="7" l="1"/>
  <c r="I7" i="7" s="1"/>
  <c r="H8" i="8"/>
  <c r="I8" i="8" s="1"/>
  <c r="H17" i="7"/>
  <c r="G17" i="7"/>
  <c r="I17" i="7" s="1"/>
  <c r="G26" i="7"/>
  <c r="H26" i="7"/>
  <c r="G18" i="7"/>
  <c r="H18" i="7"/>
  <c r="H33" i="7"/>
  <c r="G33" i="7"/>
  <c r="G24" i="7"/>
  <c r="H24" i="7"/>
  <c r="H13" i="8"/>
  <c r="G13" i="8"/>
  <c r="H19" i="7"/>
  <c r="G19" i="7"/>
  <c r="I19" i="7" s="1"/>
  <c r="H9" i="8"/>
  <c r="G9" i="8"/>
  <c r="I9" i="8" s="1"/>
  <c r="I10" i="8"/>
  <c r="H10" i="8"/>
  <c r="G10" i="8"/>
  <c r="H5" i="7"/>
  <c r="G5" i="7"/>
  <c r="I5" i="7" s="1"/>
  <c r="H10" i="7"/>
  <c r="G10" i="7"/>
  <c r="H22" i="7"/>
  <c r="G22" i="7"/>
  <c r="I22" i="7" s="1"/>
  <c r="H15" i="7"/>
  <c r="G15" i="7"/>
  <c r="H25" i="7"/>
  <c r="G25" i="7"/>
  <c r="H21" i="7"/>
  <c r="G21" i="7"/>
  <c r="I21" i="7" s="1"/>
  <c r="H13" i="7"/>
  <c r="G13" i="7"/>
  <c r="I13" i="7" s="1"/>
  <c r="H23" i="7"/>
  <c r="G23" i="7"/>
  <c r="I23" i="7" s="1"/>
  <c r="H16" i="7"/>
  <c r="G16" i="7"/>
  <c r="I16" i="7" s="1"/>
  <c r="I12" i="8"/>
  <c r="G9" i="7"/>
  <c r="H9" i="7"/>
  <c r="I9" i="7" s="1"/>
  <c r="G6" i="7"/>
  <c r="G8" i="7"/>
  <c r="G7" i="8"/>
  <c r="G12" i="8"/>
  <c r="H6" i="7"/>
  <c r="H8" i="7"/>
  <c r="H7" i="8"/>
  <c r="G11" i="8"/>
  <c r="I11" i="8" s="1"/>
  <c r="H11" i="8"/>
  <c r="I15" i="7" l="1"/>
  <c r="I8" i="7"/>
  <c r="F37" i="7"/>
  <c r="I6" i="7"/>
  <c r="I27" i="7" s="1"/>
  <c r="I10" i="7"/>
  <c r="I13" i="8"/>
  <c r="I7" i="8"/>
  <c r="I33" i="7"/>
  <c r="I36" i="7" s="1"/>
  <c r="B2" i="6" l="1"/>
  <c r="B4" i="6"/>
  <c r="B3" i="6"/>
  <c r="I39" i="7" l="1"/>
  <c r="B5" i="6" s="1"/>
</calcChain>
</file>

<file path=xl/sharedStrings.xml><?xml version="1.0" encoding="utf-8"?>
<sst xmlns="http://schemas.openxmlformats.org/spreadsheetml/2006/main" count="161" uniqueCount="121">
  <si>
    <t>ICR Summary Information</t>
  </si>
  <si>
    <t>Hours per Response</t>
  </si>
  <si>
    <t>Number of Respondents</t>
  </si>
  <si>
    <t>Total Estimated Burden Hours</t>
  </si>
  <si>
    <t>Total Estimated Costs</t>
  </si>
  <si>
    <t>Annualized Capital O&amp;M</t>
  </si>
  <si>
    <t>Total Annual Responses</t>
  </si>
  <si>
    <t>Form Number</t>
  </si>
  <si>
    <t>Burden Item</t>
  </si>
  <si>
    <t>Labor Rates</t>
  </si>
  <si>
    <t>Management</t>
  </si>
  <si>
    <t>Technical</t>
  </si>
  <si>
    <t>Clerical</t>
  </si>
  <si>
    <t>Assumptions:</t>
  </si>
  <si>
    <t xml:space="preserve">Technical </t>
  </si>
  <si>
    <t>(A)</t>
  </si>
  <si>
    <t>(B)</t>
  </si>
  <si>
    <t>(C)</t>
  </si>
  <si>
    <t>(D)</t>
  </si>
  <si>
    <t>(E)</t>
  </si>
  <si>
    <t>(F)</t>
  </si>
  <si>
    <t>(G)</t>
  </si>
  <si>
    <t>Information Collection Activity</t>
  </si>
  <si>
    <r>
      <t xml:space="preserve">Number of Respondents </t>
    </r>
    <r>
      <rPr>
        <vertAlign val="superscript"/>
        <sz val="10"/>
        <color rgb="FF000000"/>
        <rFont val="Times New Roman"/>
        <family val="1"/>
      </rPr>
      <t>a</t>
    </r>
  </si>
  <si>
    <t>Number of Responses</t>
  </si>
  <si>
    <t>Number of Existing Respondents That Keep Records But Do Not Submit Reports</t>
  </si>
  <si>
    <t>Total Annual Responses E=(BxC)+D</t>
  </si>
  <si>
    <t>Notification of performance test</t>
  </si>
  <si>
    <t>Respondents That Submit Reports</t>
  </si>
  <si>
    <t>Respondents That Do Not Submit Any Reports</t>
  </si>
  <si>
    <t>Year</t>
  </si>
  <si>
    <r>
      <t xml:space="preserve">Number of New Respondents </t>
    </r>
    <r>
      <rPr>
        <b/>
        <vertAlign val="superscript"/>
        <sz val="10"/>
        <color rgb="FF000000"/>
        <rFont val="Times New Roman"/>
        <family val="1"/>
      </rPr>
      <t>a</t>
    </r>
  </si>
  <si>
    <t>Number of Existing Respondents</t>
  </si>
  <si>
    <t>Number of Existing Respondents that keep records but do not submit reports</t>
  </si>
  <si>
    <t>Number of Existing Respondents That Are Also New Respondents</t>
  </si>
  <si>
    <t>Number of Respondents (E=A+B+C-D)</t>
  </si>
  <si>
    <t>Average</t>
  </si>
  <si>
    <t>(H)</t>
  </si>
  <si>
    <t>Person-hours per occurrence</t>
  </si>
  <si>
    <t>No. of occurrences per respondent per year</t>
  </si>
  <si>
    <t>Person- hours per respondent per year 
(C = A x B)</t>
  </si>
  <si>
    <r>
      <t xml:space="preserve">Respondents per year </t>
    </r>
    <r>
      <rPr>
        <vertAlign val="superscript"/>
        <sz val="8"/>
        <color theme="1"/>
        <rFont val="Times New Roman"/>
        <family val="1"/>
      </rPr>
      <t>a</t>
    </r>
  </si>
  <si>
    <t>Technical person- hours per year 
(E = C x D)</t>
  </si>
  <si>
    <t>Management person-hours per year 
(E x 0.05)</t>
  </si>
  <si>
    <t>Clerical person-hours per year 
(E x 0.1)</t>
  </si>
  <si>
    <r>
      <t xml:space="preserve">Cost </t>
    </r>
    <r>
      <rPr>
        <vertAlign val="superscript"/>
        <sz val="8"/>
        <color theme="1"/>
        <rFont val="Times New Roman"/>
        <family val="1"/>
      </rPr>
      <t>b</t>
    </r>
    <r>
      <rPr>
        <sz val="8"/>
        <color theme="1"/>
        <rFont val="Times New Roman"/>
        <family val="1"/>
      </rPr>
      <t xml:space="preserve"> ($)</t>
    </r>
  </si>
  <si>
    <t>1.  Applications</t>
  </si>
  <si>
    <t>A.  Application for approval of construction/modification</t>
  </si>
  <si>
    <t>Notification of anticipated startup</t>
  </si>
  <si>
    <t>Notification of actual startup</t>
  </si>
  <si>
    <t>Notification of physical or operational change</t>
  </si>
  <si>
    <t>B.  Source information report/application</t>
  </si>
  <si>
    <t>C.  Request for ambient air monitoring alternative</t>
  </si>
  <si>
    <t>2.  Survey and Studies</t>
  </si>
  <si>
    <t>N/A</t>
  </si>
  <si>
    <t>3.  Reporting requirements</t>
  </si>
  <si>
    <t xml:space="preserve">  </t>
  </si>
  <si>
    <t>A.  Familiarization with rule requirement</t>
  </si>
  <si>
    <t>B.  Required activities</t>
  </si>
  <si>
    <r>
      <t xml:space="preserve">Emissions test </t>
    </r>
    <r>
      <rPr>
        <vertAlign val="superscript"/>
        <sz val="8"/>
        <color theme="1"/>
        <rFont val="Times New Roman"/>
        <family val="1"/>
      </rPr>
      <t>c</t>
    </r>
  </si>
  <si>
    <t>Calculation of emission estimates</t>
  </si>
  <si>
    <t>Monitoring ambient beryllium concentrations</t>
  </si>
  <si>
    <t>C.  Create Information</t>
  </si>
  <si>
    <t xml:space="preserve">D.  Gather existing information </t>
  </si>
  <si>
    <t xml:space="preserve">E.  Write report  </t>
  </si>
  <si>
    <r>
      <t xml:space="preserve">Notification of anticipated firing </t>
    </r>
    <r>
      <rPr>
        <vertAlign val="superscript"/>
        <sz val="8"/>
        <color theme="1"/>
        <rFont val="Times New Roman"/>
        <family val="1"/>
      </rPr>
      <t>d</t>
    </r>
  </si>
  <si>
    <r>
      <t xml:space="preserve">Emission test report </t>
    </r>
    <r>
      <rPr>
        <vertAlign val="superscript"/>
        <sz val="8"/>
        <color theme="1"/>
        <rFont val="Times New Roman"/>
        <family val="1"/>
      </rPr>
      <t>e</t>
    </r>
  </si>
  <si>
    <t>Report of calculated emission levels</t>
  </si>
  <si>
    <t xml:space="preserve">Plans for location monitors </t>
  </si>
  <si>
    <t>Report monthly ambient concentrations</t>
  </si>
  <si>
    <t>Reporting Subtotal</t>
  </si>
  <si>
    <t>4.  Recordkeeping requirements</t>
  </si>
  <si>
    <t>B.  Plan activities</t>
  </si>
  <si>
    <t>C.  Implement activities</t>
  </si>
  <si>
    <t xml:space="preserve">D.  Develop record system </t>
  </si>
  <si>
    <r>
      <t>E.  Enter information</t>
    </r>
    <r>
      <rPr>
        <vertAlign val="superscript"/>
        <sz val="8"/>
        <color theme="1"/>
        <rFont val="Times New Roman"/>
        <family val="1"/>
      </rPr>
      <t>f</t>
    </r>
  </si>
  <si>
    <t>F.  Train personnel</t>
  </si>
  <si>
    <t>G.  Audits</t>
  </si>
  <si>
    <t>Recordkeeping Subtotal</t>
  </si>
  <si>
    <r>
      <t>TOTAL ANNUAL BURDEN AND COST (rounded)</t>
    </r>
    <r>
      <rPr>
        <b/>
        <vertAlign val="superscript"/>
        <sz val="8"/>
        <color theme="1"/>
        <rFont val="Times New Roman"/>
        <family val="1"/>
      </rPr>
      <t>g</t>
    </r>
  </si>
  <si>
    <r>
      <t>TOTAL CAPITAL AND O&amp;M COST (rounded)</t>
    </r>
    <r>
      <rPr>
        <b/>
        <vertAlign val="superscript"/>
        <sz val="8"/>
        <color rgb="FF000000"/>
        <rFont val="Times New Roman"/>
        <family val="1"/>
      </rPr>
      <t>g</t>
    </r>
  </si>
  <si>
    <r>
      <t>GRAND TOTAL (rounded)</t>
    </r>
    <r>
      <rPr>
        <b/>
        <vertAlign val="superscript"/>
        <sz val="8"/>
        <color rgb="FF000000"/>
        <rFont val="Times New Roman"/>
        <family val="1"/>
      </rPr>
      <t>g</t>
    </r>
  </si>
  <si>
    <r>
      <t>a</t>
    </r>
    <r>
      <rPr>
        <sz val="10"/>
        <rFont val="Times New Roman"/>
        <family val="1"/>
      </rPr>
      <t xml:space="preserve">  We have assumed that there will be one existing source subject to the rule, with no additional new sources per year that will become subject to the rule over the three-year period of this ICR. We assume that each respondent will have to familiarize with the regulatory requirements each year when the test is performed.</t>
    </r>
  </si>
  <si>
    <r>
      <t>c</t>
    </r>
    <r>
      <rPr>
        <sz val="10"/>
        <color theme="1"/>
        <rFont val="Times New Roman"/>
        <family val="1"/>
      </rPr>
      <t xml:space="preserve">  We have assumed that it will take 6 hours to complete the emission test.</t>
    </r>
  </si>
  <si>
    <r>
      <t>d</t>
    </r>
    <r>
      <rPr>
        <sz val="10"/>
        <color theme="1"/>
        <rFont val="Times New Roman"/>
        <family val="1"/>
      </rPr>
      <t xml:space="preserve">  We have assumed that it will take one hour to write the test report notification.</t>
    </r>
  </si>
  <si>
    <r>
      <t>e</t>
    </r>
    <r>
      <rPr>
        <sz val="10"/>
        <color theme="1"/>
        <rFont val="Times New Roman"/>
        <family val="1"/>
      </rPr>
      <t xml:space="preserve">  We have assumed that it will take three hours to write the test report.</t>
    </r>
  </si>
  <si>
    <r>
      <t>f</t>
    </r>
    <r>
      <rPr>
        <sz val="10"/>
        <color theme="1"/>
        <rFont val="Times New Roman"/>
        <family val="1"/>
      </rPr>
      <t xml:space="preserve">  We have assumed that it will take three hours to enter information.</t>
    </r>
  </si>
  <si>
    <r>
      <rPr>
        <vertAlign val="superscript"/>
        <sz val="10"/>
        <color theme="1"/>
        <rFont val="Times New Roman"/>
        <family val="1"/>
      </rPr>
      <t xml:space="preserve">g  </t>
    </r>
    <r>
      <rPr>
        <sz val="10"/>
        <color theme="1"/>
        <rFont val="Times New Roman"/>
        <family val="1"/>
      </rPr>
      <t>Totals have been rounded to 3 significant figures. Figures may not add exactly due to rounding.</t>
    </r>
  </si>
  <si>
    <t>(I)</t>
  </si>
  <si>
    <t>Activity</t>
  </si>
  <si>
    <t>EPA person- hours per occurrence</t>
  </si>
  <si>
    <t>No. of occurrences per plant per year</t>
  </si>
  <si>
    <t>EPA person- hours per plant per year 
(C = A x B)</t>
  </si>
  <si>
    <r>
      <t xml:space="preserve">Plants per year </t>
    </r>
    <r>
      <rPr>
        <vertAlign val="superscript"/>
        <sz val="8"/>
        <color theme="1"/>
        <rFont val="Times New Roman"/>
        <family val="1"/>
      </rPr>
      <t>a</t>
    </r>
  </si>
  <si>
    <t>Management person-hours per year
(E x 0.05)</t>
  </si>
  <si>
    <t>Clerical person-hours per year
(E x 0.1)</t>
  </si>
  <si>
    <t>Performance test</t>
  </si>
  <si>
    <r>
      <t>Rocket motor firing</t>
    </r>
    <r>
      <rPr>
        <vertAlign val="superscript"/>
        <sz val="8"/>
        <color theme="1"/>
        <rFont val="Times New Roman"/>
        <family val="1"/>
      </rPr>
      <t>c</t>
    </r>
  </si>
  <si>
    <t>Report review</t>
  </si>
  <si>
    <t>Application of construction</t>
  </si>
  <si>
    <r>
      <t>Review report of test results</t>
    </r>
    <r>
      <rPr>
        <vertAlign val="superscript"/>
        <sz val="8"/>
        <color theme="1"/>
        <rFont val="Times New Roman"/>
        <family val="1"/>
      </rPr>
      <t>e</t>
    </r>
  </si>
  <si>
    <r>
      <t>TOTAL ANNUAL BURDEN (rounded)</t>
    </r>
    <r>
      <rPr>
        <b/>
        <vertAlign val="superscript"/>
        <sz val="8"/>
        <color theme="1"/>
        <rFont val="Times New Roman"/>
        <family val="1"/>
      </rPr>
      <t>f</t>
    </r>
  </si>
  <si>
    <r>
      <t>a</t>
    </r>
    <r>
      <rPr>
        <sz val="10"/>
        <color theme="1"/>
        <rFont val="Times New Roman"/>
        <family val="1"/>
      </rPr>
      <t xml:space="preserve">  We have assumed that there will be one existing source subject to the rule, with no additional new sources per year that will become subject to the rule over the three-year period of this ICR.</t>
    </r>
  </si>
  <si>
    <r>
      <t>c</t>
    </r>
    <r>
      <rPr>
        <sz val="10"/>
        <color theme="1"/>
        <rFont val="Times New Roman"/>
        <family val="1"/>
      </rPr>
      <t xml:space="preserve">  We have assumed that it will take six hours to observe the rocket motor firing test.</t>
    </r>
  </si>
  <si>
    <r>
      <t>d</t>
    </r>
    <r>
      <rPr>
        <sz val="10"/>
        <color theme="1"/>
        <rFont val="Times New Roman"/>
        <family val="1"/>
      </rPr>
      <t xml:space="preserve">  We have assumed that it will take three hours to review the notification of anticipated firing of rocket motor report.</t>
    </r>
  </si>
  <si>
    <r>
      <t>e</t>
    </r>
    <r>
      <rPr>
        <sz val="10"/>
        <color theme="1"/>
        <rFont val="Times New Roman"/>
        <family val="1"/>
      </rPr>
      <t xml:space="preserve">  We have assumed that it will take one hour to review the test results report.</t>
    </r>
  </si>
  <si>
    <r>
      <rPr>
        <vertAlign val="superscript"/>
        <sz val="10"/>
        <color theme="1"/>
        <rFont val="Times New Roman"/>
        <family val="1"/>
      </rPr>
      <t xml:space="preserve">f  </t>
    </r>
    <r>
      <rPr>
        <sz val="10"/>
        <color theme="1"/>
        <rFont val="Times New Roman"/>
        <family val="1"/>
      </rPr>
      <t>Totals have been rounded to 3 significant figures. Figures may not add exactly due to rounding.</t>
    </r>
  </si>
  <si>
    <r>
      <t xml:space="preserve">a </t>
    </r>
    <r>
      <rPr>
        <sz val="10"/>
        <color rgb="FF000000"/>
        <rFont val="Times New Roman"/>
        <family val="1"/>
      </rPr>
      <t xml:space="preserve">  New respondents include sources with constructed, reconstructed, and modified affected facilities.</t>
    </r>
  </si>
  <si>
    <t>Notification of construction or modification</t>
  </si>
  <si>
    <t>Notification of anticipated firing</t>
  </si>
  <si>
    <t>Emission test report</t>
  </si>
  <si>
    <r>
      <t xml:space="preserve">Total </t>
    </r>
    <r>
      <rPr>
        <vertAlign val="superscript"/>
        <sz val="10"/>
        <color theme="1"/>
        <rFont val="Times New Roman"/>
        <family val="1"/>
      </rPr>
      <t>a</t>
    </r>
  </si>
  <si>
    <r>
      <rPr>
        <vertAlign val="superscript"/>
        <sz val="10"/>
        <color theme="1"/>
        <rFont val="Times New Roman"/>
        <family val="1"/>
      </rPr>
      <t>a</t>
    </r>
    <r>
      <rPr>
        <sz val="10"/>
        <color theme="1"/>
        <rFont val="Times New Roman"/>
        <family val="1"/>
      </rPr>
      <t xml:space="preserve"> Totals may not add exactly due to rounding</t>
    </r>
  </si>
  <si>
    <t>Not Applicable</t>
  </si>
  <si>
    <r>
      <t>b</t>
    </r>
    <r>
      <rPr>
        <sz val="10"/>
        <color theme="1"/>
        <rFont val="Times New Roman"/>
        <family val="1"/>
      </rPr>
      <t xml:space="preserve"> This ICR uses the following labor rates: $163.17 ($77.70 + 110%) per hour for Executive, Administrative, and Managerial labor; $130.28 ($62.04 + 110%) per hour for Technical labor, and $65.71 ($31.29 + 110%) per hour for Clerical labor.  These rates are from the United States Department of Labor, Bureau of Labor Statistics, September 2022, “Table 2. Civilian workers by occupational and industry group.” The rates are from column 1, “Total compensation.” The rates have been increased by 110 percent to account for varying industry wage rates and the additional overhead business costs of employing workers beyond their wages and benefits, including business expenses associated with hiring, training, and equipping their employees.</t>
    </r>
  </si>
  <si>
    <r>
      <t xml:space="preserve">Notification of anticipated firing of rocket motor </t>
    </r>
    <r>
      <rPr>
        <vertAlign val="superscript"/>
        <sz val="8"/>
        <rFont val="Times New Roman"/>
        <family val="1"/>
      </rPr>
      <t>d</t>
    </r>
  </si>
  <si>
    <t>hrs/response</t>
  </si>
  <si>
    <r>
      <t xml:space="preserve">Table 2: Annual Respondent Burden and Cost – </t>
    </r>
    <r>
      <rPr>
        <b/>
        <sz val="11"/>
        <color theme="1"/>
        <rFont val="Times New Roman"/>
        <family val="1"/>
      </rPr>
      <t>NESHAP for Beryllium Rocket Motor Fuel Firing (40 CFR Part 61, Subpart D) (Renewal)</t>
    </r>
  </si>
  <si>
    <r>
      <t xml:space="preserve">Table 1: Annual Respondent Burden and Cost – </t>
    </r>
    <r>
      <rPr>
        <b/>
        <sz val="11"/>
        <color theme="1"/>
        <rFont val="Times New Roman"/>
        <family val="1"/>
      </rPr>
      <t>NESHAP for Beryllium Rocket Motor Fuel Firing (40 CFR Part 61, Subpart D) (Renewal)</t>
    </r>
  </si>
  <si>
    <r>
      <t>b</t>
    </r>
    <r>
      <rPr>
        <sz val="10"/>
        <color theme="1"/>
        <rFont val="Times New Roman"/>
        <family val="1"/>
      </rPr>
      <t xml:space="preserve">  The cost is based on the following labor rate which incorporates a 1.6 benefits multiplication factor to account for government overhead expenses.  Managerial rates of $73.46 (GS-13, Step 5, $45.91 + 60%), Technical rate of $54.51 (GS-12, Step 1, $34.07 + 60%), and Clerical rate of $29.50 (GS-6, Step 3, $18.44 + 60%).  These rates are from the Office of Personnel Management (OPM), 2023 General Schedule, which excludes locality, rates of pay. The rates have been increased by 60 percent to account for the benefit packages available to government employees. </t>
    </r>
  </si>
  <si>
    <t>The only type of industry costs associated with the information collection activity in the regulations are labor costs. There are no capital/startup or operation and/or maintenance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</si>
</sst>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1" formatCode="_(* #,##0_);_(* \(#,##0\);_(* &quot;-&quot;_);_(@_)"/>
    <numFmt numFmtId="164" formatCode="General_)"/>
    <numFmt numFmtId="165" formatCode="&quot;$&quot;#,##0.00"/>
    <numFmt numFmtId="166" formatCode="0.0"/>
  </numFmts>
  <fonts count="30" x14ac:knownFonts="1">
    <font>
      <sz val="11"/>
      <color theme="1"/>
      <name val="Calibri"/>
      <family val="2"/>
      <scheme val="minor"/>
    </font>
    <font>
      <sz val="10"/>
      <color theme="1"/>
      <name val="Times New Roman"/>
      <family val="1"/>
    </font>
    <font>
      <b/>
      <sz val="10"/>
      <color theme="1"/>
      <name val="Times New Roman"/>
      <family val="1"/>
    </font>
    <font>
      <vertAlign val="superscript"/>
      <sz val="10"/>
      <color theme="1"/>
      <name val="Times New Roman"/>
      <family val="1"/>
    </font>
    <font>
      <sz val="10"/>
      <color rgb="FFFF0000"/>
      <name val="Times New Roman"/>
      <family val="1"/>
    </font>
    <font>
      <sz val="10"/>
      <name val="Times New Roman"/>
      <family val="1"/>
    </font>
    <font>
      <sz val="8"/>
      <name val="Helv"/>
    </font>
    <font>
      <b/>
      <sz val="12"/>
      <color rgb="FF000000"/>
      <name val="Times New Roman"/>
      <family val="1"/>
    </font>
    <font>
      <sz val="10"/>
      <color rgb="FF000000"/>
      <name val="Times New Roman"/>
      <family val="1"/>
    </font>
    <font>
      <b/>
      <sz val="10"/>
      <color rgb="FF000000"/>
      <name val="Times New Roman"/>
      <family val="1"/>
    </font>
    <font>
      <b/>
      <vertAlign val="superscript"/>
      <sz val="10"/>
      <color rgb="FF000000"/>
      <name val="Times New Roman"/>
      <family val="1"/>
    </font>
    <font>
      <vertAlign val="superscript"/>
      <sz val="10"/>
      <name val="Times New Roman"/>
      <family val="1"/>
    </font>
    <font>
      <vertAlign val="superscript"/>
      <sz val="10"/>
      <color rgb="FF000000"/>
      <name val="Times New Roman"/>
      <family val="1"/>
    </font>
    <font>
      <sz val="10"/>
      <color theme="1"/>
      <name val="Calibri"/>
      <family val="2"/>
      <scheme val="minor"/>
    </font>
    <font>
      <sz val="8"/>
      <color theme="1"/>
      <name val="Times New Roman"/>
      <family val="1"/>
    </font>
    <font>
      <sz val="8"/>
      <color theme="1"/>
      <name val="Calibri"/>
      <family val="2"/>
      <scheme val="minor"/>
    </font>
    <font>
      <vertAlign val="superscript"/>
      <sz val="8"/>
      <color theme="1"/>
      <name val="Times New Roman"/>
      <family val="1"/>
    </font>
    <font>
      <sz val="8"/>
      <name val="Times New Roman"/>
      <family val="1"/>
    </font>
    <font>
      <b/>
      <i/>
      <sz val="8"/>
      <color theme="1"/>
      <name val="Times New Roman"/>
      <family val="1"/>
    </font>
    <font>
      <b/>
      <sz val="8"/>
      <color theme="1"/>
      <name val="Times New Roman"/>
      <family val="1"/>
    </font>
    <font>
      <b/>
      <sz val="8"/>
      <color theme="1"/>
      <name val="Calibri"/>
      <family val="2"/>
      <scheme val="minor"/>
    </font>
    <font>
      <b/>
      <vertAlign val="superscript"/>
      <sz val="8"/>
      <color theme="1"/>
      <name val="Times New Roman"/>
      <family val="1"/>
    </font>
    <font>
      <sz val="8"/>
      <color rgb="FFFF0000"/>
      <name val="Calibri"/>
      <family val="2"/>
      <scheme val="minor"/>
    </font>
    <font>
      <b/>
      <sz val="8"/>
      <color rgb="FF000000"/>
      <name val="Times New Roman"/>
      <family val="1"/>
    </font>
    <font>
      <b/>
      <vertAlign val="superscript"/>
      <sz val="8"/>
      <color rgb="FF000000"/>
      <name val="Times New Roman"/>
      <family val="1"/>
    </font>
    <font>
      <sz val="8"/>
      <color rgb="FF000000"/>
      <name val="Times New Roman"/>
      <family val="1"/>
    </font>
    <font>
      <vertAlign val="superscript"/>
      <sz val="8"/>
      <name val="Times New Roman"/>
      <family val="1"/>
    </font>
    <font>
      <b/>
      <sz val="11"/>
      <color rgb="FF000000"/>
      <name val="Times New Roman"/>
      <family val="1"/>
    </font>
    <font>
      <b/>
      <sz val="11"/>
      <color theme="1"/>
      <name val="Times New Roman"/>
      <family val="1"/>
    </font>
    <font>
      <sz val="12"/>
      <color theme="1"/>
      <name val="Times New Roman"/>
      <family val="1"/>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4" fontId="6" fillId="0" borderId="0"/>
  </cellStyleXfs>
  <cellXfs count="75">
    <xf numFmtId="0" fontId="0" fillId="0" borderId="0" xfId="0"/>
    <xf numFmtId="0" fontId="1" fillId="0" borderId="0" xfId="0" applyFont="1"/>
    <xf numFmtId="0" fontId="4" fillId="0" borderId="0" xfId="0" applyFont="1"/>
    <xf numFmtId="0" fontId="13" fillId="0" borderId="0" xfId="0" applyFont="1"/>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2" fillId="0" borderId="0" xfId="0" applyFont="1" applyAlignment="1">
      <alignment vertical="center"/>
    </xf>
    <xf numFmtId="0" fontId="1" fillId="0" borderId="1" xfId="0" applyFont="1" applyBorder="1" applyAlignment="1">
      <alignment vertical="center" wrapText="1"/>
    </xf>
    <xf numFmtId="0" fontId="2"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5" fillId="0" borderId="1" xfId="0" applyFont="1" applyBorder="1" applyAlignment="1">
      <alignment horizontal="left" vertical="center" wrapText="1"/>
    </xf>
    <xf numFmtId="0" fontId="1" fillId="0" borderId="1" xfId="0" applyFont="1" applyBorder="1" applyAlignment="1">
      <alignment horizontal="left" vertical="center" wrapText="1"/>
    </xf>
    <xf numFmtId="1" fontId="1" fillId="0" borderId="1" xfId="0" applyNumberFormat="1" applyFont="1" applyBorder="1" applyAlignment="1">
      <alignment horizontal="center" vertical="center" wrapText="1"/>
    </xf>
    <xf numFmtId="0" fontId="2" fillId="0" borderId="0" xfId="0" applyFont="1" applyAlignment="1">
      <alignment wrapText="1"/>
    </xf>
    <xf numFmtId="41" fontId="0" fillId="0" borderId="0" xfId="0" applyNumberFormat="1"/>
    <xf numFmtId="3" fontId="0" fillId="0" borderId="0" xfId="0" applyNumberFormat="1"/>
    <xf numFmtId="6" fontId="0" fillId="0" borderId="0" xfId="0" applyNumberFormat="1"/>
    <xf numFmtId="1" fontId="0" fillId="0" borderId="0" xfId="0" applyNumberFormat="1"/>
    <xf numFmtId="0" fontId="8" fillId="0" borderId="0" xfId="0" applyFont="1" applyAlignment="1">
      <alignment horizontal="left" vertical="top" wrapText="1"/>
    </xf>
    <xf numFmtId="164" fontId="5" fillId="0" borderId="0" xfId="1" applyFont="1" applyAlignment="1">
      <alignment horizontal="left" vertical="top" wrapText="1"/>
    </xf>
    <xf numFmtId="0" fontId="14" fillId="0" borderId="1" xfId="0" applyFont="1" applyBorder="1" applyAlignment="1">
      <alignment horizontal="center" vertical="top" wrapText="1"/>
    </xf>
    <xf numFmtId="0" fontId="15" fillId="0" borderId="0" xfId="0" applyFont="1"/>
    <xf numFmtId="0" fontId="14" fillId="0" borderId="1" xfId="0" applyFont="1" applyBorder="1" applyAlignment="1">
      <alignment horizontal="center" vertical="center" wrapText="1"/>
    </xf>
    <xf numFmtId="0" fontId="15" fillId="0" borderId="0" xfId="0" applyFont="1" applyAlignment="1">
      <alignment horizontal="center" vertical="center"/>
    </xf>
    <xf numFmtId="0" fontId="14" fillId="0" borderId="1" xfId="0" applyFont="1" applyBorder="1" applyAlignment="1">
      <alignment vertical="top" wrapText="1"/>
    </xf>
    <xf numFmtId="0" fontId="14" fillId="0" borderId="1" xfId="0" applyFont="1" applyBorder="1" applyAlignment="1">
      <alignment horizontal="left" vertical="top" wrapText="1" indent="1"/>
    </xf>
    <xf numFmtId="1" fontId="14" fillId="0" borderId="1" xfId="0" applyNumberFormat="1" applyFont="1" applyBorder="1" applyAlignment="1">
      <alignment horizontal="center" vertical="top" wrapText="1"/>
    </xf>
    <xf numFmtId="6" fontId="14" fillId="0" borderId="1" xfId="0" applyNumberFormat="1" applyFont="1" applyBorder="1" applyAlignment="1">
      <alignment horizontal="right" vertical="top" wrapText="1"/>
    </xf>
    <xf numFmtId="0" fontId="17" fillId="0" borderId="1" xfId="0" applyFont="1" applyBorder="1" applyAlignment="1">
      <alignment horizontal="left" vertical="top" wrapText="1" indent="3"/>
    </xf>
    <xf numFmtId="2" fontId="14" fillId="0" borderId="1" xfId="0" applyNumberFormat="1" applyFont="1" applyBorder="1" applyAlignment="1">
      <alignment horizontal="center" vertical="top" wrapText="1"/>
    </xf>
    <xf numFmtId="8" fontId="14" fillId="0" borderId="1" xfId="0" applyNumberFormat="1" applyFont="1" applyBorder="1" applyAlignment="1">
      <alignment horizontal="right" vertical="top" wrapText="1"/>
    </xf>
    <xf numFmtId="0" fontId="14" fillId="0" borderId="1" xfId="0" applyFont="1" applyBorder="1" applyAlignment="1">
      <alignment horizontal="left" vertical="top" wrapText="1" indent="3"/>
    </xf>
    <xf numFmtId="166" fontId="14" fillId="0" borderId="1" xfId="0" applyNumberFormat="1" applyFont="1" applyBorder="1" applyAlignment="1">
      <alignment horizontal="center" vertical="top" wrapText="1"/>
    </xf>
    <xf numFmtId="0" fontId="18" fillId="0" borderId="1" xfId="0" applyFont="1" applyBorder="1" applyAlignment="1">
      <alignment vertical="top" wrapText="1"/>
    </xf>
    <xf numFmtId="0" fontId="19" fillId="0" borderId="1" xfId="0" applyFont="1" applyBorder="1" applyAlignment="1">
      <alignment horizontal="center" vertical="top" wrapText="1"/>
    </xf>
    <xf numFmtId="8" fontId="19" fillId="0" borderId="1" xfId="0" applyNumberFormat="1" applyFont="1" applyBorder="1" applyAlignment="1">
      <alignment horizontal="right" vertical="top" wrapText="1"/>
    </xf>
    <xf numFmtId="0" fontId="20" fillId="0" borderId="0" xfId="0" applyFont="1"/>
    <xf numFmtId="0" fontId="18" fillId="0" borderId="1" xfId="0" applyFont="1" applyBorder="1" applyAlignment="1">
      <alignment horizontal="center" vertical="top" wrapText="1"/>
    </xf>
    <xf numFmtId="0" fontId="19" fillId="0" borderId="1" xfId="0" applyFont="1" applyBorder="1" applyAlignment="1">
      <alignment vertical="top" wrapText="1"/>
    </xf>
    <xf numFmtId="6" fontId="19" fillId="0" borderId="1" xfId="0" applyNumberFormat="1" applyFont="1" applyBorder="1" applyAlignment="1">
      <alignment horizontal="right" vertical="top" wrapText="1"/>
    </xf>
    <xf numFmtId="0" fontId="22" fillId="0" borderId="0" xfId="0" applyFont="1"/>
    <xf numFmtId="0" fontId="23" fillId="0" borderId="1" xfId="0" applyFont="1" applyBorder="1" applyAlignment="1">
      <alignment horizontal="left"/>
    </xf>
    <xf numFmtId="1" fontId="19" fillId="0" borderId="1" xfId="0" applyNumberFormat="1" applyFont="1" applyBorder="1" applyAlignment="1">
      <alignment horizontal="center" vertical="top" wrapText="1"/>
    </xf>
    <xf numFmtId="6" fontId="15" fillId="0" borderId="0" xfId="0" applyNumberFormat="1" applyFont="1"/>
    <xf numFmtId="0" fontId="14" fillId="0" borderId="0" xfId="0" applyFont="1" applyAlignment="1">
      <alignment vertical="top" wrapText="1"/>
    </xf>
    <xf numFmtId="0" fontId="14" fillId="0" borderId="0" xfId="0" applyFont="1" applyAlignment="1">
      <alignment horizontal="center" vertical="top" wrapText="1"/>
    </xf>
    <xf numFmtId="1" fontId="19" fillId="0" borderId="0" xfId="0" applyNumberFormat="1" applyFont="1" applyAlignment="1">
      <alignment horizontal="center" vertical="top" wrapText="1"/>
    </xf>
    <xf numFmtId="0" fontId="19" fillId="0" borderId="0" xfId="0" applyFont="1" applyAlignment="1">
      <alignment horizontal="center" vertical="top" wrapText="1"/>
    </xf>
    <xf numFmtId="6" fontId="19" fillId="0" borderId="0" xfId="0" applyNumberFormat="1" applyFont="1" applyAlignment="1">
      <alignment horizontal="right" vertical="top" wrapText="1"/>
    </xf>
    <xf numFmtId="0" fontId="3" fillId="0" borderId="0" xfId="0" applyFont="1"/>
    <xf numFmtId="0" fontId="1" fillId="0" borderId="0" xfId="0" applyFont="1" applyAlignment="1">
      <alignment vertical="top"/>
    </xf>
    <xf numFmtId="0" fontId="17" fillId="0" borderId="1" xfId="0" applyFont="1" applyBorder="1" applyAlignment="1">
      <alignment vertical="top" wrapText="1"/>
    </xf>
    <xf numFmtId="0" fontId="17" fillId="0" borderId="1" xfId="0" applyFont="1" applyBorder="1" applyAlignment="1">
      <alignment horizontal="left" vertical="top" wrapText="1" indent="1"/>
    </xf>
    <xf numFmtId="0" fontId="25" fillId="0" borderId="1" xfId="0" applyFont="1" applyBorder="1"/>
    <xf numFmtId="165" fontId="14" fillId="0" borderId="1" xfId="0" applyNumberFormat="1" applyFont="1" applyBorder="1"/>
    <xf numFmtId="0" fontId="27" fillId="0" borderId="0" xfId="0" applyFont="1" applyAlignment="1">
      <alignment vertical="center"/>
    </xf>
    <xf numFmtId="0" fontId="29" fillId="0" borderId="0" xfId="0" applyFont="1" applyAlignment="1">
      <alignment vertical="center"/>
    </xf>
    <xf numFmtId="0" fontId="0" fillId="0" borderId="0" xfId="0" applyAlignment="1">
      <alignment horizontal="center"/>
    </xf>
    <xf numFmtId="0" fontId="14" fillId="0" borderId="1" xfId="0" applyFont="1" applyBorder="1" applyAlignment="1">
      <alignment horizontal="left" vertical="top" wrapText="1" indent="2"/>
    </xf>
    <xf numFmtId="0" fontId="14" fillId="0" borderId="1" xfId="0" applyFont="1" applyBorder="1" applyAlignment="1">
      <alignment horizontal="center" vertical="top" wrapText="1"/>
    </xf>
    <xf numFmtId="0" fontId="14" fillId="0" borderId="1" xfId="0" applyFont="1" applyBorder="1" applyAlignment="1">
      <alignment vertical="top" wrapText="1"/>
    </xf>
    <xf numFmtId="1" fontId="19" fillId="0" borderId="2" xfId="0" applyNumberFormat="1" applyFont="1" applyBorder="1" applyAlignment="1">
      <alignment horizontal="center" vertical="top" wrapText="1"/>
    </xf>
    <xf numFmtId="1" fontId="19" fillId="0" borderId="3" xfId="0" applyNumberFormat="1" applyFont="1" applyBorder="1" applyAlignment="1">
      <alignment horizontal="center" vertical="top" wrapText="1"/>
    </xf>
    <xf numFmtId="1" fontId="19" fillId="0" borderId="4" xfId="0" applyNumberFormat="1" applyFont="1" applyBorder="1" applyAlignment="1">
      <alignment horizontal="center" vertical="top" wrapText="1"/>
    </xf>
    <xf numFmtId="0" fontId="25" fillId="0" borderId="2" xfId="0" applyFont="1" applyBorder="1" applyAlignment="1">
      <alignment horizontal="center"/>
    </xf>
    <xf numFmtId="0" fontId="25" fillId="0" borderId="4" xfId="0" applyFont="1" applyBorder="1" applyAlignment="1">
      <alignment horizontal="center"/>
    </xf>
    <xf numFmtId="0" fontId="19" fillId="0" borderId="3" xfId="0" applyFont="1" applyBorder="1" applyAlignment="1">
      <alignment horizontal="center" vertical="top" wrapText="1"/>
    </xf>
    <xf numFmtId="0" fontId="19" fillId="0" borderId="4" xfId="0" applyFont="1" applyBorder="1" applyAlignment="1">
      <alignment horizontal="center" vertical="top" wrapText="1"/>
    </xf>
    <xf numFmtId="0" fontId="11" fillId="0" borderId="0" xfId="0" applyFont="1" applyAlignment="1">
      <alignment horizontal="left" wrapText="1"/>
    </xf>
    <xf numFmtId="0" fontId="3" fillId="0" borderId="0" xfId="0" applyFont="1" applyAlignment="1">
      <alignment horizontal="left" wrapText="1"/>
    </xf>
    <xf numFmtId="0" fontId="25" fillId="0" borderId="1" xfId="0" applyFont="1" applyBorder="1" applyAlignment="1">
      <alignment horizontal="center"/>
    </xf>
    <xf numFmtId="1" fontId="19" fillId="0" borderId="1" xfId="0" applyNumberFormat="1" applyFont="1" applyBorder="1" applyAlignment="1">
      <alignment horizontal="center" vertical="top" wrapText="1"/>
    </xf>
    <xf numFmtId="0" fontId="7" fillId="0" borderId="1" xfId="0" applyFont="1" applyBorder="1" applyAlignment="1">
      <alignment horizontal="center" vertical="center" wrapText="1"/>
    </xf>
    <xf numFmtId="0" fontId="9" fillId="0" borderId="1" xfId="0" applyFont="1" applyBorder="1" applyAlignment="1">
      <alignment vertical="center" wrapText="1"/>
    </xf>
  </cellXfs>
  <cellStyles count="2">
    <cellStyle name="Normal" xfId="0" builtinId="0"/>
    <cellStyle name="Normal_SSI Burden Estimate BML 060710" xfId="1" xr:uid="{A07D4530-980E-478C-AD05-99F0F1CD2970}"/>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11E90-6FAB-477D-9C4D-FB71EFB87D93}">
  <dimension ref="A1:B8"/>
  <sheetViews>
    <sheetView tabSelected="1" workbookViewId="0">
      <selection sqref="A1:B1"/>
    </sheetView>
  </sheetViews>
  <sheetFormatPr defaultRowHeight="14.5" x14ac:dyDescent="0.35"/>
  <cols>
    <col min="1" max="1" width="27.81640625" bestFit="1" customWidth="1"/>
    <col min="2" max="2" width="14.26953125" bestFit="1" customWidth="1"/>
  </cols>
  <sheetData>
    <row r="1" spans="1:2" x14ac:dyDescent="0.35">
      <c r="A1" s="58" t="s">
        <v>0</v>
      </c>
      <c r="B1" s="58"/>
    </row>
    <row r="2" spans="1:2" x14ac:dyDescent="0.35">
      <c r="A2" t="s">
        <v>1</v>
      </c>
      <c r="B2" s="15">
        <f>Table1!K36</f>
        <v>9.4875000000000025</v>
      </c>
    </row>
    <row r="3" spans="1:2" x14ac:dyDescent="0.35">
      <c r="A3" t="s">
        <v>2</v>
      </c>
      <c r="B3">
        <f>Respondents!F8</f>
        <v>1</v>
      </c>
    </row>
    <row r="4" spans="1:2" x14ac:dyDescent="0.35">
      <c r="A4" t="s">
        <v>3</v>
      </c>
      <c r="B4" s="16">
        <f>Table1!F37</f>
        <v>9.4875000000000025</v>
      </c>
    </row>
    <row r="5" spans="1:2" x14ac:dyDescent="0.35">
      <c r="A5" t="s">
        <v>4</v>
      </c>
      <c r="B5" s="17">
        <f>Table1!I39</f>
        <v>1450</v>
      </c>
    </row>
    <row r="6" spans="1:2" x14ac:dyDescent="0.35">
      <c r="A6" t="s">
        <v>5</v>
      </c>
      <c r="B6" s="17">
        <f>Table1!I38</f>
        <v>0</v>
      </c>
    </row>
    <row r="7" spans="1:2" x14ac:dyDescent="0.35">
      <c r="A7" t="s">
        <v>6</v>
      </c>
      <c r="B7" s="18">
        <f>Responses!E11</f>
        <v>1</v>
      </c>
    </row>
    <row r="8" spans="1:2" x14ac:dyDescent="0.35">
      <c r="A8" t="s">
        <v>7</v>
      </c>
      <c r="B8" t="s">
        <v>113</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4ED3B-93BF-4171-9B1C-39F4F11F1DCD}">
  <dimension ref="A1:N48"/>
  <sheetViews>
    <sheetView zoomScale="115" zoomScaleNormal="115" workbookViewId="0">
      <selection activeCell="K37" sqref="K37"/>
    </sheetView>
  </sheetViews>
  <sheetFormatPr defaultColWidth="8.7265625" defaultRowHeight="10.5" x14ac:dyDescent="0.25"/>
  <cols>
    <col min="1" max="1" width="34.7265625" style="22" customWidth="1"/>
    <col min="2" max="2" width="11.7265625" style="22" customWidth="1"/>
    <col min="3" max="3" width="13.7265625" style="22" customWidth="1"/>
    <col min="4" max="4" width="14.26953125" style="22" customWidth="1"/>
    <col min="5" max="5" width="12.7265625" style="22" customWidth="1"/>
    <col min="6" max="6" width="11.7265625" style="22" customWidth="1"/>
    <col min="7" max="7" width="14" style="22" customWidth="1"/>
    <col min="8" max="16384" width="8.7265625" style="22"/>
  </cols>
  <sheetData>
    <row r="1" spans="1:12" ht="14" x14ac:dyDescent="0.25">
      <c r="A1" s="56" t="s">
        <v>118</v>
      </c>
    </row>
    <row r="2" spans="1:12" x14ac:dyDescent="0.25">
      <c r="A2" s="21"/>
      <c r="B2" s="21" t="s">
        <v>15</v>
      </c>
      <c r="C2" s="21" t="s">
        <v>16</v>
      </c>
      <c r="D2" s="21" t="s">
        <v>17</v>
      </c>
      <c r="E2" s="21" t="s">
        <v>18</v>
      </c>
      <c r="F2" s="21" t="s">
        <v>19</v>
      </c>
      <c r="G2" s="21" t="s">
        <v>20</v>
      </c>
      <c r="H2" s="21" t="s">
        <v>21</v>
      </c>
      <c r="I2" s="21" t="s">
        <v>37</v>
      </c>
    </row>
    <row r="3" spans="1:12" s="24" customFormat="1" ht="42" x14ac:dyDescent="0.35">
      <c r="A3" s="23" t="s">
        <v>8</v>
      </c>
      <c r="B3" s="23" t="s">
        <v>38</v>
      </c>
      <c r="C3" s="23" t="s">
        <v>39</v>
      </c>
      <c r="D3" s="23" t="s">
        <v>40</v>
      </c>
      <c r="E3" s="23" t="s">
        <v>41</v>
      </c>
      <c r="F3" s="23" t="s">
        <v>42</v>
      </c>
      <c r="G3" s="23" t="s">
        <v>43</v>
      </c>
      <c r="H3" s="23" t="s">
        <v>44</v>
      </c>
      <c r="I3" s="23" t="s">
        <v>45</v>
      </c>
    </row>
    <row r="4" spans="1:12" x14ac:dyDescent="0.25">
      <c r="A4" s="25" t="s">
        <v>46</v>
      </c>
      <c r="B4" s="59"/>
      <c r="C4" s="59"/>
      <c r="D4" s="59"/>
      <c r="E4" s="59"/>
      <c r="F4" s="59"/>
      <c r="G4" s="59"/>
      <c r="H4" s="59"/>
      <c r="I4" s="59"/>
      <c r="K4" s="65" t="s">
        <v>9</v>
      </c>
      <c r="L4" s="66"/>
    </row>
    <row r="5" spans="1:12" x14ac:dyDescent="0.25">
      <c r="A5" s="26" t="s">
        <v>47</v>
      </c>
      <c r="B5" s="21">
        <v>12</v>
      </c>
      <c r="C5" s="21">
        <v>0.33</v>
      </c>
      <c r="D5" s="21">
        <f>B5*C5</f>
        <v>3.96</v>
      </c>
      <c r="E5" s="21">
        <v>0</v>
      </c>
      <c r="F5" s="21">
        <f t="shared" ref="F5:F10" si="0">D5*E5</f>
        <v>0</v>
      </c>
      <c r="G5" s="27">
        <f t="shared" ref="G5:G10" si="1">F5*0.05</f>
        <v>0</v>
      </c>
      <c r="H5" s="27">
        <f t="shared" ref="H5:H10" si="2">F5*0.1</f>
        <v>0</v>
      </c>
      <c r="I5" s="28">
        <f t="shared" ref="I5:I10" si="3">F5*$L$5+G5*$L$6+H5*$L$7</f>
        <v>0</v>
      </c>
      <c r="K5" s="54" t="s">
        <v>10</v>
      </c>
      <c r="L5" s="55">
        <v>163.16999999999999</v>
      </c>
    </row>
    <row r="6" spans="1:12" x14ac:dyDescent="0.25">
      <c r="A6" s="29" t="s">
        <v>48</v>
      </c>
      <c r="B6" s="21">
        <v>1</v>
      </c>
      <c r="C6" s="21">
        <v>0</v>
      </c>
      <c r="D6" s="21">
        <v>0</v>
      </c>
      <c r="E6" s="21">
        <v>0</v>
      </c>
      <c r="F6" s="21">
        <f t="shared" si="0"/>
        <v>0</v>
      </c>
      <c r="G6" s="27">
        <f t="shared" si="1"/>
        <v>0</v>
      </c>
      <c r="H6" s="27">
        <f t="shared" si="2"/>
        <v>0</v>
      </c>
      <c r="I6" s="28">
        <f t="shared" si="3"/>
        <v>0</v>
      </c>
      <c r="K6" s="54" t="s">
        <v>11</v>
      </c>
      <c r="L6" s="55">
        <v>130.28</v>
      </c>
    </row>
    <row r="7" spans="1:12" x14ac:dyDescent="0.25">
      <c r="A7" s="29" t="s">
        <v>49</v>
      </c>
      <c r="B7" s="21">
        <v>1</v>
      </c>
      <c r="C7" s="21">
        <v>0</v>
      </c>
      <c r="D7" s="21">
        <v>0</v>
      </c>
      <c r="E7" s="21">
        <v>0</v>
      </c>
      <c r="F7" s="21">
        <f t="shared" si="0"/>
        <v>0</v>
      </c>
      <c r="G7" s="27">
        <f t="shared" si="1"/>
        <v>0</v>
      </c>
      <c r="H7" s="27">
        <f t="shared" si="2"/>
        <v>0</v>
      </c>
      <c r="I7" s="28">
        <f t="shared" si="3"/>
        <v>0</v>
      </c>
      <c r="K7" s="54" t="s">
        <v>12</v>
      </c>
      <c r="L7" s="55">
        <v>65.709999999999994</v>
      </c>
    </row>
    <row r="8" spans="1:12" x14ac:dyDescent="0.25">
      <c r="A8" s="29" t="s">
        <v>50</v>
      </c>
      <c r="B8" s="21">
        <v>1</v>
      </c>
      <c r="C8" s="21">
        <v>0</v>
      </c>
      <c r="D8" s="21">
        <v>0</v>
      </c>
      <c r="E8" s="21">
        <v>0</v>
      </c>
      <c r="F8" s="21">
        <f t="shared" si="0"/>
        <v>0</v>
      </c>
      <c r="G8" s="27">
        <f t="shared" si="1"/>
        <v>0</v>
      </c>
      <c r="H8" s="27">
        <f t="shared" si="2"/>
        <v>0</v>
      </c>
      <c r="I8" s="28">
        <f t="shared" si="3"/>
        <v>0</v>
      </c>
    </row>
    <row r="9" spans="1:12" x14ac:dyDescent="0.25">
      <c r="A9" s="26" t="s">
        <v>51</v>
      </c>
      <c r="B9" s="21">
        <v>6</v>
      </c>
      <c r="C9" s="21">
        <v>0</v>
      </c>
      <c r="D9" s="21">
        <f t="shared" ref="D9:D10" si="4">B9*C9</f>
        <v>0</v>
      </c>
      <c r="E9" s="21">
        <v>0</v>
      </c>
      <c r="F9" s="21">
        <f t="shared" si="0"/>
        <v>0</v>
      </c>
      <c r="G9" s="27">
        <f t="shared" si="1"/>
        <v>0</v>
      </c>
      <c r="H9" s="27">
        <f t="shared" si="2"/>
        <v>0</v>
      </c>
      <c r="I9" s="28">
        <f t="shared" si="3"/>
        <v>0</v>
      </c>
    </row>
    <row r="10" spans="1:12" x14ac:dyDescent="0.25">
      <c r="A10" s="26" t="s">
        <v>52</v>
      </c>
      <c r="B10" s="21">
        <v>18</v>
      </c>
      <c r="C10" s="21">
        <v>0</v>
      </c>
      <c r="D10" s="21">
        <f t="shared" si="4"/>
        <v>0</v>
      </c>
      <c r="E10" s="21">
        <v>0</v>
      </c>
      <c r="F10" s="21">
        <f t="shared" si="0"/>
        <v>0</v>
      </c>
      <c r="G10" s="27">
        <f t="shared" si="1"/>
        <v>0</v>
      </c>
      <c r="H10" s="27">
        <f t="shared" si="2"/>
        <v>0</v>
      </c>
      <c r="I10" s="28">
        <f t="shared" si="3"/>
        <v>0</v>
      </c>
    </row>
    <row r="11" spans="1:12" x14ac:dyDescent="0.25">
      <c r="A11" s="25" t="s">
        <v>53</v>
      </c>
      <c r="B11" s="59" t="s">
        <v>54</v>
      </c>
      <c r="C11" s="59"/>
      <c r="D11" s="59"/>
      <c r="E11" s="59"/>
      <c r="F11" s="59"/>
      <c r="G11" s="59"/>
      <c r="H11" s="59"/>
      <c r="I11" s="59"/>
    </row>
    <row r="12" spans="1:12" x14ac:dyDescent="0.25">
      <c r="A12" s="25" t="s">
        <v>55</v>
      </c>
      <c r="B12" s="60" t="s">
        <v>56</v>
      </c>
      <c r="C12" s="60"/>
      <c r="D12" s="60"/>
      <c r="E12" s="60"/>
      <c r="F12" s="60"/>
      <c r="G12" s="60"/>
      <c r="H12" s="60"/>
      <c r="I12" s="60"/>
    </row>
    <row r="13" spans="1:12" x14ac:dyDescent="0.25">
      <c r="A13" s="26" t="s">
        <v>57</v>
      </c>
      <c r="B13" s="21">
        <v>3</v>
      </c>
      <c r="C13" s="21">
        <v>0.33</v>
      </c>
      <c r="D13" s="21">
        <f t="shared" ref="D13" si="5">B13*C13</f>
        <v>0.99</v>
      </c>
      <c r="E13" s="21">
        <v>1</v>
      </c>
      <c r="F13" s="21">
        <f>D13*E13</f>
        <v>0.99</v>
      </c>
      <c r="G13" s="30">
        <f t="shared" ref="G13" si="6">F13*0.05</f>
        <v>4.9500000000000002E-2</v>
      </c>
      <c r="H13" s="30">
        <f t="shared" ref="H13" si="7">F13*0.1</f>
        <v>9.9000000000000005E-2</v>
      </c>
      <c r="I13" s="31">
        <f>F13*$L$5+G13*$L$6+H13*$L$7</f>
        <v>174.49244999999999</v>
      </c>
    </row>
    <row r="14" spans="1:12" x14ac:dyDescent="0.25">
      <c r="A14" s="26" t="s">
        <v>58</v>
      </c>
      <c r="B14" s="60"/>
      <c r="C14" s="60"/>
      <c r="D14" s="60"/>
      <c r="E14" s="60"/>
      <c r="F14" s="60"/>
      <c r="G14" s="60"/>
      <c r="H14" s="60"/>
      <c r="I14" s="60"/>
    </row>
    <row r="15" spans="1:12" ht="12.5" x14ac:dyDescent="0.25">
      <c r="A15" s="32" t="s">
        <v>59</v>
      </c>
      <c r="B15" s="21">
        <v>6</v>
      </c>
      <c r="C15" s="21">
        <v>0.33</v>
      </c>
      <c r="D15" s="21">
        <f t="shared" ref="D15:D26" si="8">B15*C15</f>
        <v>1.98</v>
      </c>
      <c r="E15" s="21">
        <v>1</v>
      </c>
      <c r="F15" s="21">
        <f>D15*E15</f>
        <v>1.98</v>
      </c>
      <c r="G15" s="30">
        <f t="shared" ref="G15:G26" si="9">F15*0.05</f>
        <v>9.9000000000000005E-2</v>
      </c>
      <c r="H15" s="33">
        <f t="shared" ref="H15:H19" si="10">F15*0.1</f>
        <v>0.19800000000000001</v>
      </c>
      <c r="I15" s="31">
        <f>F15*$L$5+G15*$L$6+H15*$L$7</f>
        <v>348.98489999999998</v>
      </c>
    </row>
    <row r="16" spans="1:12" x14ac:dyDescent="0.25">
      <c r="A16" s="32" t="s">
        <v>60</v>
      </c>
      <c r="B16" s="21">
        <v>3</v>
      </c>
      <c r="C16" s="21">
        <v>0.33</v>
      </c>
      <c r="D16" s="21">
        <f t="shared" si="8"/>
        <v>0.99</v>
      </c>
      <c r="E16" s="21">
        <v>1</v>
      </c>
      <c r="F16" s="21">
        <f t="shared" ref="F16:F26" si="11">D16*E16</f>
        <v>0.99</v>
      </c>
      <c r="G16" s="30">
        <f t="shared" si="9"/>
        <v>4.9500000000000002E-2</v>
      </c>
      <c r="H16" s="33">
        <f t="shared" si="10"/>
        <v>9.9000000000000005E-2</v>
      </c>
      <c r="I16" s="31">
        <f>F16*$L$5+G16*$L$6+H16*$L$7</f>
        <v>174.49244999999999</v>
      </c>
    </row>
    <row r="17" spans="1:9" x14ac:dyDescent="0.25">
      <c r="A17" s="32" t="s">
        <v>61</v>
      </c>
      <c r="B17" s="21">
        <v>3</v>
      </c>
      <c r="C17" s="21">
        <v>0.33</v>
      </c>
      <c r="D17" s="21">
        <f t="shared" si="8"/>
        <v>0.99</v>
      </c>
      <c r="E17" s="21">
        <v>1</v>
      </c>
      <c r="F17" s="21">
        <f t="shared" si="11"/>
        <v>0.99</v>
      </c>
      <c r="G17" s="30">
        <f t="shared" si="9"/>
        <v>4.9500000000000002E-2</v>
      </c>
      <c r="H17" s="33">
        <f t="shared" si="10"/>
        <v>9.9000000000000005E-2</v>
      </c>
      <c r="I17" s="31">
        <f>F17*$L$5+G17*$L$6+H17*$L$7</f>
        <v>174.49244999999999</v>
      </c>
    </row>
    <row r="18" spans="1:9" x14ac:dyDescent="0.25">
      <c r="A18" s="26" t="s">
        <v>62</v>
      </c>
      <c r="B18" s="21">
        <v>2</v>
      </c>
      <c r="C18" s="21">
        <v>1</v>
      </c>
      <c r="D18" s="21">
        <f t="shared" si="8"/>
        <v>2</v>
      </c>
      <c r="E18" s="21">
        <v>0</v>
      </c>
      <c r="F18" s="21">
        <f t="shared" si="11"/>
        <v>0</v>
      </c>
      <c r="G18" s="27">
        <f t="shared" si="9"/>
        <v>0</v>
      </c>
      <c r="H18" s="27">
        <f t="shared" si="10"/>
        <v>0</v>
      </c>
      <c r="I18" s="28">
        <v>0</v>
      </c>
    </row>
    <row r="19" spans="1:9" x14ac:dyDescent="0.25">
      <c r="A19" s="26" t="s">
        <v>63</v>
      </c>
      <c r="B19" s="21">
        <v>3</v>
      </c>
      <c r="C19" s="21">
        <v>0.33</v>
      </c>
      <c r="D19" s="21">
        <f t="shared" si="8"/>
        <v>0.99</v>
      </c>
      <c r="E19" s="21">
        <v>1</v>
      </c>
      <c r="F19" s="21">
        <f t="shared" si="11"/>
        <v>0.99</v>
      </c>
      <c r="G19" s="30">
        <f t="shared" si="9"/>
        <v>4.9500000000000002E-2</v>
      </c>
      <c r="H19" s="33">
        <f t="shared" si="10"/>
        <v>9.9000000000000005E-2</v>
      </c>
      <c r="I19" s="31">
        <f>F19*$L$5+G19*$L$6+H19*$L$7</f>
        <v>174.49244999999999</v>
      </c>
    </row>
    <row r="20" spans="1:9" ht="10.15" customHeight="1" x14ac:dyDescent="0.25">
      <c r="A20" s="26" t="s">
        <v>64</v>
      </c>
      <c r="B20" s="61"/>
      <c r="C20" s="61"/>
      <c r="D20" s="61"/>
      <c r="E20" s="61"/>
      <c r="F20" s="61"/>
      <c r="G20" s="61"/>
      <c r="H20" s="61"/>
      <c r="I20" s="61"/>
    </row>
    <row r="21" spans="1:9" ht="10.15" customHeight="1" x14ac:dyDescent="0.25">
      <c r="A21" s="29" t="s">
        <v>27</v>
      </c>
      <c r="B21" s="21">
        <v>1</v>
      </c>
      <c r="C21" s="21">
        <v>0.33</v>
      </c>
      <c r="D21" s="21">
        <f t="shared" ref="D21" si="12">B21*C21</f>
        <v>0.33</v>
      </c>
      <c r="E21" s="21">
        <v>0</v>
      </c>
      <c r="F21" s="21">
        <f t="shared" ref="F21" si="13">D21*E21</f>
        <v>0</v>
      </c>
      <c r="G21" s="27">
        <f t="shared" ref="G21" si="14">F21*0.05</f>
        <v>0</v>
      </c>
      <c r="H21" s="27">
        <f t="shared" ref="H21:H26" si="15">F21*0.1</f>
        <v>0</v>
      </c>
      <c r="I21" s="28">
        <f>F21*$L$5+G21*$L$6+H21*$L$7</f>
        <v>0</v>
      </c>
    </row>
    <row r="22" spans="1:9" ht="12.5" x14ac:dyDescent="0.25">
      <c r="A22" s="32" t="s">
        <v>65</v>
      </c>
      <c r="B22" s="21">
        <v>1</v>
      </c>
      <c r="C22" s="21">
        <v>0.33</v>
      </c>
      <c r="D22" s="21">
        <f t="shared" si="8"/>
        <v>0.33</v>
      </c>
      <c r="E22" s="21">
        <v>1</v>
      </c>
      <c r="F22" s="21">
        <f t="shared" si="11"/>
        <v>0.33</v>
      </c>
      <c r="G22" s="30">
        <f t="shared" si="9"/>
        <v>1.6500000000000001E-2</v>
      </c>
      <c r="H22" s="30">
        <f t="shared" si="15"/>
        <v>3.3000000000000002E-2</v>
      </c>
      <c r="I22" s="31">
        <f>F22*$L$5+G22*$L$6+H22*$L$7</f>
        <v>58.164149999999999</v>
      </c>
    </row>
    <row r="23" spans="1:9" ht="12.5" x14ac:dyDescent="0.25">
      <c r="A23" s="32" t="s">
        <v>66</v>
      </c>
      <c r="B23" s="21">
        <v>3</v>
      </c>
      <c r="C23" s="21">
        <v>0.33</v>
      </c>
      <c r="D23" s="21">
        <f t="shared" si="8"/>
        <v>0.99</v>
      </c>
      <c r="E23" s="21">
        <v>1</v>
      </c>
      <c r="F23" s="21">
        <f t="shared" si="11"/>
        <v>0.99</v>
      </c>
      <c r="G23" s="30">
        <f t="shared" si="9"/>
        <v>4.9500000000000002E-2</v>
      </c>
      <c r="H23" s="33">
        <f t="shared" si="15"/>
        <v>9.9000000000000005E-2</v>
      </c>
      <c r="I23" s="31">
        <f>F23*$L$5+G23*$L$6+H23*$L$7</f>
        <v>174.49244999999999</v>
      </c>
    </row>
    <row r="24" spans="1:9" x14ac:dyDescent="0.25">
      <c r="A24" s="32" t="s">
        <v>67</v>
      </c>
      <c r="B24" s="21">
        <v>3</v>
      </c>
      <c r="C24" s="21">
        <v>0</v>
      </c>
      <c r="D24" s="21">
        <f t="shared" si="8"/>
        <v>0</v>
      </c>
      <c r="E24" s="21">
        <v>0</v>
      </c>
      <c r="F24" s="21">
        <f t="shared" si="11"/>
        <v>0</v>
      </c>
      <c r="G24" s="27">
        <f t="shared" si="9"/>
        <v>0</v>
      </c>
      <c r="H24" s="27">
        <f t="shared" si="15"/>
        <v>0</v>
      </c>
      <c r="I24" s="28">
        <v>0</v>
      </c>
    </row>
    <row r="25" spans="1:9" x14ac:dyDescent="0.25">
      <c r="A25" s="32" t="s">
        <v>68</v>
      </c>
      <c r="B25" s="21">
        <v>1</v>
      </c>
      <c r="C25" s="21">
        <v>0</v>
      </c>
      <c r="D25" s="21">
        <f t="shared" si="8"/>
        <v>0</v>
      </c>
      <c r="E25" s="21">
        <v>0</v>
      </c>
      <c r="F25" s="21">
        <f t="shared" si="11"/>
        <v>0</v>
      </c>
      <c r="G25" s="27">
        <f t="shared" si="9"/>
        <v>0</v>
      </c>
      <c r="H25" s="27">
        <f t="shared" si="15"/>
        <v>0</v>
      </c>
      <c r="I25" s="28">
        <v>0</v>
      </c>
    </row>
    <row r="26" spans="1:9" x14ac:dyDescent="0.25">
      <c r="A26" s="32" t="s">
        <v>69</v>
      </c>
      <c r="B26" s="21">
        <v>1</v>
      </c>
      <c r="C26" s="21">
        <v>12</v>
      </c>
      <c r="D26" s="21">
        <f t="shared" si="8"/>
        <v>12</v>
      </c>
      <c r="E26" s="21">
        <v>0</v>
      </c>
      <c r="F26" s="21">
        <f t="shared" si="11"/>
        <v>0</v>
      </c>
      <c r="G26" s="27">
        <f t="shared" si="9"/>
        <v>0</v>
      </c>
      <c r="H26" s="27">
        <f t="shared" si="15"/>
        <v>0</v>
      </c>
      <c r="I26" s="28">
        <v>0</v>
      </c>
    </row>
    <row r="27" spans="1:9" s="37" customFormat="1" x14ac:dyDescent="0.25">
      <c r="A27" s="34" t="s">
        <v>70</v>
      </c>
      <c r="B27" s="35"/>
      <c r="C27" s="35"/>
      <c r="D27" s="35"/>
      <c r="E27" s="35"/>
      <c r="F27" s="62">
        <f>SUM(F5:H10,F13:H13,F15:H19,F21:H26)</f>
        <v>8.349000000000002</v>
      </c>
      <c r="G27" s="63"/>
      <c r="H27" s="64"/>
      <c r="I27" s="36">
        <f>SUM(I5:I10,I13,I15:I19,I22:I26)</f>
        <v>1279.6113</v>
      </c>
    </row>
    <row r="28" spans="1:9" x14ac:dyDescent="0.25">
      <c r="A28" s="25" t="s">
        <v>71</v>
      </c>
      <c r="B28" s="60"/>
      <c r="C28" s="60"/>
      <c r="D28" s="60"/>
      <c r="E28" s="60"/>
      <c r="F28" s="60"/>
      <c r="G28" s="60"/>
      <c r="H28" s="60"/>
      <c r="I28" s="60"/>
    </row>
    <row r="29" spans="1:9" x14ac:dyDescent="0.25">
      <c r="A29" s="26" t="s">
        <v>57</v>
      </c>
      <c r="B29" s="59" t="s">
        <v>54</v>
      </c>
      <c r="C29" s="59"/>
      <c r="D29" s="59"/>
      <c r="E29" s="59"/>
      <c r="F29" s="59"/>
      <c r="G29" s="59"/>
      <c r="H29" s="59"/>
      <c r="I29" s="59"/>
    </row>
    <row r="30" spans="1:9" x14ac:dyDescent="0.25">
      <c r="A30" s="26" t="s">
        <v>72</v>
      </c>
      <c r="B30" s="59" t="s">
        <v>54</v>
      </c>
      <c r="C30" s="59"/>
      <c r="D30" s="59"/>
      <c r="E30" s="59"/>
      <c r="F30" s="59"/>
      <c r="G30" s="59"/>
      <c r="H30" s="59"/>
      <c r="I30" s="59"/>
    </row>
    <row r="31" spans="1:9" x14ac:dyDescent="0.25">
      <c r="A31" s="26" t="s">
        <v>73</v>
      </c>
      <c r="B31" s="59" t="s">
        <v>54</v>
      </c>
      <c r="C31" s="59"/>
      <c r="D31" s="59"/>
      <c r="E31" s="59"/>
      <c r="F31" s="59"/>
      <c r="G31" s="59"/>
      <c r="H31" s="59"/>
      <c r="I31" s="59"/>
    </row>
    <row r="32" spans="1:9" x14ac:dyDescent="0.25">
      <c r="A32" s="26" t="s">
        <v>74</v>
      </c>
      <c r="B32" s="59" t="s">
        <v>54</v>
      </c>
      <c r="C32" s="59"/>
      <c r="D32" s="59"/>
      <c r="E32" s="59"/>
      <c r="F32" s="59"/>
      <c r="G32" s="59"/>
      <c r="H32" s="59"/>
      <c r="I32" s="59"/>
    </row>
    <row r="33" spans="1:14" ht="12.5" x14ac:dyDescent="0.25">
      <c r="A33" s="26" t="s">
        <v>75</v>
      </c>
      <c r="B33" s="21">
        <v>3</v>
      </c>
      <c r="C33" s="21">
        <v>0.33</v>
      </c>
      <c r="D33" s="21">
        <f t="shared" ref="D33" si="16">B33*C33</f>
        <v>0.99</v>
      </c>
      <c r="E33" s="21">
        <v>1</v>
      </c>
      <c r="F33" s="21">
        <f t="shared" ref="F33" si="17">D33*E33</f>
        <v>0.99</v>
      </c>
      <c r="G33" s="30">
        <f t="shared" ref="G33" si="18">F33*0.05</f>
        <v>4.9500000000000002E-2</v>
      </c>
      <c r="H33" s="33">
        <f t="shared" ref="H33" si="19">F33*0.1</f>
        <v>9.9000000000000005E-2</v>
      </c>
      <c r="I33" s="31">
        <f>F33*$L$5+G33*$L$6+H33*$L$7</f>
        <v>174.49244999999999</v>
      </c>
    </row>
    <row r="34" spans="1:14" x14ac:dyDescent="0.25">
      <c r="A34" s="26" t="s">
        <v>76</v>
      </c>
      <c r="B34" s="59" t="s">
        <v>54</v>
      </c>
      <c r="C34" s="59"/>
      <c r="D34" s="59"/>
      <c r="E34" s="59"/>
      <c r="F34" s="59"/>
      <c r="G34" s="59"/>
      <c r="H34" s="59"/>
      <c r="I34" s="59"/>
    </row>
    <row r="35" spans="1:14" x14ac:dyDescent="0.25">
      <c r="A35" s="26" t="s">
        <v>77</v>
      </c>
      <c r="B35" s="59" t="s">
        <v>54</v>
      </c>
      <c r="C35" s="59"/>
      <c r="D35" s="59"/>
      <c r="E35" s="59"/>
      <c r="F35" s="59"/>
      <c r="G35" s="59"/>
      <c r="H35" s="59"/>
      <c r="I35" s="59"/>
    </row>
    <row r="36" spans="1:14" s="37" customFormat="1" x14ac:dyDescent="0.25">
      <c r="A36" s="34" t="s">
        <v>78</v>
      </c>
      <c r="B36" s="38"/>
      <c r="C36" s="38"/>
      <c r="D36" s="38"/>
      <c r="E36" s="38"/>
      <c r="F36" s="62">
        <f>SUM(F33:H33)</f>
        <v>1.1385000000000001</v>
      </c>
      <c r="G36" s="63"/>
      <c r="H36" s="64"/>
      <c r="I36" s="36">
        <f>I33</f>
        <v>174.49244999999999</v>
      </c>
      <c r="J36" s="22" t="s">
        <v>116</v>
      </c>
      <c r="K36" s="22">
        <f>F37/Responses!E11</f>
        <v>9.4875000000000025</v>
      </c>
    </row>
    <row r="37" spans="1:14" ht="12.75" customHeight="1" x14ac:dyDescent="0.25">
      <c r="A37" s="39" t="s">
        <v>79</v>
      </c>
      <c r="B37" s="21"/>
      <c r="C37" s="21"/>
      <c r="D37" s="21"/>
      <c r="E37" s="21"/>
      <c r="F37" s="62">
        <f>F27+F36</f>
        <v>9.4875000000000025</v>
      </c>
      <c r="G37" s="67"/>
      <c r="H37" s="68"/>
      <c r="I37" s="40">
        <f>ROUND((I27+I36),-1)</f>
        <v>1450</v>
      </c>
      <c r="J37" s="41"/>
    </row>
    <row r="38" spans="1:14" ht="12.5" x14ac:dyDescent="0.25">
      <c r="A38" s="42" t="s">
        <v>80</v>
      </c>
      <c r="B38" s="21"/>
      <c r="C38" s="21"/>
      <c r="D38" s="21"/>
      <c r="E38" s="21"/>
      <c r="F38" s="43"/>
      <c r="G38" s="35"/>
      <c r="H38" s="35"/>
      <c r="I38" s="40">
        <v>0</v>
      </c>
      <c r="N38" s="44"/>
    </row>
    <row r="39" spans="1:14" ht="12.5" x14ac:dyDescent="0.25">
      <c r="A39" s="42" t="s">
        <v>81</v>
      </c>
      <c r="B39" s="21"/>
      <c r="C39" s="21"/>
      <c r="D39" s="21"/>
      <c r="E39" s="21"/>
      <c r="F39" s="43"/>
      <c r="G39" s="35"/>
      <c r="H39" s="35"/>
      <c r="I39" s="40">
        <f>ROUND(I37+I38,-1)</f>
        <v>1450</v>
      </c>
      <c r="J39" s="41"/>
    </row>
    <row r="40" spans="1:14" x14ac:dyDescent="0.25">
      <c r="A40" s="45"/>
      <c r="B40" s="46"/>
      <c r="C40" s="46"/>
      <c r="D40" s="46"/>
      <c r="E40" s="46"/>
      <c r="F40" s="47"/>
      <c r="G40" s="48"/>
      <c r="H40" s="48"/>
      <c r="I40" s="49"/>
    </row>
    <row r="41" spans="1:14" ht="13" x14ac:dyDescent="0.3">
      <c r="A41" s="14" t="s">
        <v>13</v>
      </c>
      <c r="B41" s="46"/>
      <c r="C41" s="46"/>
      <c r="D41" s="46"/>
      <c r="E41" s="46"/>
      <c r="F41" s="47"/>
      <c r="G41" s="48"/>
      <c r="H41" s="48"/>
      <c r="I41" s="49"/>
    </row>
    <row r="42" spans="1:14" ht="29.25" customHeight="1" x14ac:dyDescent="0.3">
      <c r="A42" s="69" t="s">
        <v>82</v>
      </c>
      <c r="B42" s="69"/>
      <c r="C42" s="69"/>
      <c r="D42" s="69"/>
      <c r="E42" s="69"/>
      <c r="F42" s="69"/>
      <c r="G42" s="69"/>
      <c r="H42" s="69"/>
      <c r="I42" s="69"/>
    </row>
    <row r="43" spans="1:14" ht="66" customHeight="1" x14ac:dyDescent="0.3">
      <c r="A43" s="70" t="s">
        <v>114</v>
      </c>
      <c r="B43" s="70"/>
      <c r="C43" s="70"/>
      <c r="D43" s="70"/>
      <c r="E43" s="70"/>
      <c r="F43" s="70"/>
      <c r="G43" s="70"/>
      <c r="H43" s="70"/>
      <c r="I43" s="70"/>
    </row>
    <row r="44" spans="1:14" ht="15.5" x14ac:dyDescent="0.3">
      <c r="A44" s="50" t="s">
        <v>83</v>
      </c>
    </row>
    <row r="45" spans="1:14" ht="15.5" x14ac:dyDescent="0.3">
      <c r="A45" s="50" t="s">
        <v>84</v>
      </c>
    </row>
    <row r="46" spans="1:14" ht="15.5" x14ac:dyDescent="0.3">
      <c r="A46" s="50" t="s">
        <v>85</v>
      </c>
    </row>
    <row r="47" spans="1:14" ht="15.5" x14ac:dyDescent="0.3">
      <c r="A47" s="50" t="s">
        <v>86</v>
      </c>
    </row>
    <row r="48" spans="1:14" ht="15.5" x14ac:dyDescent="0.25">
      <c r="A48" s="51" t="s">
        <v>87</v>
      </c>
    </row>
  </sheetData>
  <mergeCells count="18">
    <mergeCell ref="B35:I35"/>
    <mergeCell ref="F36:H36"/>
    <mergeCell ref="F37:H37"/>
    <mergeCell ref="A42:I42"/>
    <mergeCell ref="A43:I43"/>
    <mergeCell ref="K4:L4"/>
    <mergeCell ref="B28:I28"/>
    <mergeCell ref="B29:I29"/>
    <mergeCell ref="B30:I30"/>
    <mergeCell ref="B31:I31"/>
    <mergeCell ref="B32:I32"/>
    <mergeCell ref="B34:I34"/>
    <mergeCell ref="B4:I4"/>
    <mergeCell ref="B11:I11"/>
    <mergeCell ref="B12:I12"/>
    <mergeCell ref="B14:I14"/>
    <mergeCell ref="B20:I20"/>
    <mergeCell ref="F27:H2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EDA62-6294-4F57-AAF5-8E91A476ADAF}">
  <dimension ref="A1:N24"/>
  <sheetViews>
    <sheetView zoomScale="115" zoomScaleNormal="115" workbookViewId="0"/>
  </sheetViews>
  <sheetFormatPr defaultColWidth="8.7265625" defaultRowHeight="10.5" x14ac:dyDescent="0.25"/>
  <cols>
    <col min="1" max="1" width="35.453125" style="22" customWidth="1"/>
    <col min="2" max="2" width="13.7265625" style="22" customWidth="1"/>
    <col min="3" max="3" width="16.26953125" style="22" customWidth="1"/>
    <col min="4" max="4" width="12" style="22" customWidth="1"/>
    <col min="5" max="5" width="8.7265625" style="22"/>
    <col min="6" max="6" width="13.54296875" style="22" customWidth="1"/>
    <col min="7" max="7" width="13.7265625" style="22" customWidth="1"/>
    <col min="8" max="8" width="12.7265625" style="22" customWidth="1"/>
    <col min="9" max="9" width="8.7265625" style="22"/>
    <col min="10" max="10" width="5" style="22" customWidth="1"/>
    <col min="11" max="16384" width="8.7265625" style="22"/>
  </cols>
  <sheetData>
    <row r="1" spans="1:14" ht="14" x14ac:dyDescent="0.25">
      <c r="A1" s="56" t="s">
        <v>117</v>
      </c>
    </row>
    <row r="2" spans="1:14" x14ac:dyDescent="0.25">
      <c r="A2" s="21"/>
      <c r="B2" s="21" t="s">
        <v>15</v>
      </c>
      <c r="C2" s="21" t="s">
        <v>16</v>
      </c>
      <c r="D2" s="21" t="s">
        <v>17</v>
      </c>
      <c r="E2" s="21" t="s">
        <v>18</v>
      </c>
      <c r="F2" s="21" t="s">
        <v>19</v>
      </c>
      <c r="G2" s="21" t="s">
        <v>20</v>
      </c>
      <c r="H2" s="21" t="s">
        <v>21</v>
      </c>
      <c r="I2" s="21" t="s">
        <v>88</v>
      </c>
    </row>
    <row r="3" spans="1:14" s="24" customFormat="1" ht="31.5" x14ac:dyDescent="0.35">
      <c r="A3" s="23" t="s">
        <v>89</v>
      </c>
      <c r="B3" s="23" t="s">
        <v>90</v>
      </c>
      <c r="C3" s="23" t="s">
        <v>91</v>
      </c>
      <c r="D3" s="23" t="s">
        <v>92</v>
      </c>
      <c r="E3" s="23" t="s">
        <v>93</v>
      </c>
      <c r="F3" s="23" t="s">
        <v>42</v>
      </c>
      <c r="G3" s="23" t="s">
        <v>94</v>
      </c>
      <c r="H3" s="23" t="s">
        <v>95</v>
      </c>
      <c r="I3" s="23" t="s">
        <v>45</v>
      </c>
    </row>
    <row r="4" spans="1:14" x14ac:dyDescent="0.25">
      <c r="A4" s="25" t="s">
        <v>96</v>
      </c>
      <c r="B4" s="60"/>
      <c r="C4" s="60"/>
      <c r="D4" s="60"/>
      <c r="E4" s="60"/>
      <c r="F4" s="60"/>
      <c r="G4" s="60"/>
      <c r="H4" s="60"/>
      <c r="I4" s="60"/>
    </row>
    <row r="5" spans="1:14" ht="12.5" x14ac:dyDescent="0.25">
      <c r="A5" s="26" t="s">
        <v>97</v>
      </c>
      <c r="B5" s="21">
        <v>6</v>
      </c>
      <c r="C5" s="21">
        <v>0.33</v>
      </c>
      <c r="D5" s="21">
        <f>B5*C5</f>
        <v>1.98</v>
      </c>
      <c r="E5" s="21">
        <v>1</v>
      </c>
      <c r="F5" s="21">
        <f>D5*E5</f>
        <v>1.98</v>
      </c>
      <c r="G5" s="30">
        <f>F5*0.05</f>
        <v>9.9000000000000005E-2</v>
      </c>
      <c r="H5" s="30">
        <f>F5*0.1</f>
        <v>0.19800000000000001</v>
      </c>
      <c r="I5" s="31">
        <f>F5*$L$13+G5*$L$14+H5*$L$15</f>
        <v>156.68828999999999</v>
      </c>
    </row>
    <row r="6" spans="1:14" x14ac:dyDescent="0.25">
      <c r="A6" s="52" t="s">
        <v>98</v>
      </c>
      <c r="B6" s="60"/>
      <c r="C6" s="60"/>
      <c r="D6" s="60"/>
      <c r="E6" s="60"/>
      <c r="F6" s="60"/>
      <c r="G6" s="60"/>
      <c r="H6" s="60"/>
      <c r="I6" s="60"/>
    </row>
    <row r="7" spans="1:14" x14ac:dyDescent="0.25">
      <c r="A7" s="53" t="s">
        <v>99</v>
      </c>
      <c r="B7" s="21">
        <v>2</v>
      </c>
      <c r="C7" s="21">
        <v>0.33</v>
      </c>
      <c r="D7" s="21">
        <f t="shared" ref="D7:D13" si="0">B7*C7</f>
        <v>0.66</v>
      </c>
      <c r="E7" s="21">
        <v>0</v>
      </c>
      <c r="F7" s="21">
        <f>D7*E7</f>
        <v>0</v>
      </c>
      <c r="G7" s="27">
        <f t="shared" ref="G7:G13" si="1">F7*0.05</f>
        <v>0</v>
      </c>
      <c r="H7" s="27">
        <f t="shared" ref="H7:H13" si="2">F7*0.1</f>
        <v>0</v>
      </c>
      <c r="I7" s="28">
        <f t="shared" ref="I7:I13" si="3">F7*$L$13+G7*$L$14+H7*$L$15</f>
        <v>0</v>
      </c>
    </row>
    <row r="8" spans="1:14" x14ac:dyDescent="0.25">
      <c r="A8" s="29" t="s">
        <v>48</v>
      </c>
      <c r="B8" s="21">
        <v>1</v>
      </c>
      <c r="C8" s="21">
        <v>0</v>
      </c>
      <c r="D8" s="21">
        <f t="shared" si="0"/>
        <v>0</v>
      </c>
      <c r="E8" s="21">
        <v>0</v>
      </c>
      <c r="F8" s="21">
        <f t="shared" ref="F8:F11" si="4">D8*E8</f>
        <v>0</v>
      </c>
      <c r="G8" s="27">
        <f t="shared" si="1"/>
        <v>0</v>
      </c>
      <c r="H8" s="27">
        <f t="shared" si="2"/>
        <v>0</v>
      </c>
      <c r="I8" s="28">
        <f t="shared" si="3"/>
        <v>0</v>
      </c>
    </row>
    <row r="9" spans="1:14" x14ac:dyDescent="0.25">
      <c r="A9" s="29" t="s">
        <v>49</v>
      </c>
      <c r="B9" s="21">
        <v>1</v>
      </c>
      <c r="C9" s="21">
        <v>0</v>
      </c>
      <c r="D9" s="21">
        <f t="shared" si="0"/>
        <v>0</v>
      </c>
      <c r="E9" s="21">
        <v>0</v>
      </c>
      <c r="F9" s="21">
        <f t="shared" si="4"/>
        <v>0</v>
      </c>
      <c r="G9" s="27">
        <f t="shared" si="1"/>
        <v>0</v>
      </c>
      <c r="H9" s="27">
        <f t="shared" si="2"/>
        <v>0</v>
      </c>
      <c r="I9" s="28">
        <f t="shared" si="3"/>
        <v>0</v>
      </c>
    </row>
    <row r="10" spans="1:14" x14ac:dyDescent="0.25">
      <c r="A10" s="29" t="s">
        <v>50</v>
      </c>
      <c r="B10" s="21">
        <v>1</v>
      </c>
      <c r="C10" s="21">
        <v>0</v>
      </c>
      <c r="D10" s="21">
        <f t="shared" si="0"/>
        <v>0</v>
      </c>
      <c r="E10" s="21">
        <v>0</v>
      </c>
      <c r="F10" s="21">
        <f t="shared" si="4"/>
        <v>0</v>
      </c>
      <c r="G10" s="27">
        <f t="shared" si="1"/>
        <v>0</v>
      </c>
      <c r="H10" s="27">
        <f t="shared" si="2"/>
        <v>0</v>
      </c>
      <c r="I10" s="28">
        <f t="shared" si="3"/>
        <v>0</v>
      </c>
    </row>
    <row r="11" spans="1:14" x14ac:dyDescent="0.25">
      <c r="A11" s="53" t="s">
        <v>27</v>
      </c>
      <c r="B11" s="21">
        <v>1</v>
      </c>
      <c r="C11" s="21">
        <v>0</v>
      </c>
      <c r="D11" s="21">
        <v>0</v>
      </c>
      <c r="E11" s="21">
        <v>0</v>
      </c>
      <c r="F11" s="21">
        <f t="shared" si="4"/>
        <v>0</v>
      </c>
      <c r="G11" s="27">
        <f t="shared" si="1"/>
        <v>0</v>
      </c>
      <c r="H11" s="27">
        <f t="shared" si="2"/>
        <v>0</v>
      </c>
      <c r="I11" s="28">
        <f t="shared" si="3"/>
        <v>0</v>
      </c>
    </row>
    <row r="12" spans="1:14" ht="12.5" x14ac:dyDescent="0.25">
      <c r="A12" s="53" t="s">
        <v>115</v>
      </c>
      <c r="B12" s="21">
        <v>3</v>
      </c>
      <c r="C12" s="21">
        <v>0.33</v>
      </c>
      <c r="D12" s="21">
        <f t="shared" si="0"/>
        <v>0.99</v>
      </c>
      <c r="E12" s="21">
        <v>1</v>
      </c>
      <c r="F12" s="21">
        <f>D12*E12</f>
        <v>0.99</v>
      </c>
      <c r="G12" s="30">
        <f t="shared" si="1"/>
        <v>4.9500000000000002E-2</v>
      </c>
      <c r="H12" s="30">
        <f t="shared" si="2"/>
        <v>9.9000000000000005E-2</v>
      </c>
      <c r="I12" s="31">
        <f t="shared" si="3"/>
        <v>78.344144999999997</v>
      </c>
      <c r="K12" s="71" t="s">
        <v>9</v>
      </c>
      <c r="L12" s="71"/>
    </row>
    <row r="13" spans="1:14" ht="12.5" x14ac:dyDescent="0.25">
      <c r="A13" s="26" t="s">
        <v>100</v>
      </c>
      <c r="B13" s="21">
        <v>1</v>
      </c>
      <c r="C13" s="21">
        <v>0.33</v>
      </c>
      <c r="D13" s="21">
        <f t="shared" si="0"/>
        <v>0.33</v>
      </c>
      <c r="E13" s="21">
        <v>1</v>
      </c>
      <c r="F13" s="21">
        <f>D13*E13</f>
        <v>0.33</v>
      </c>
      <c r="G13" s="30">
        <f t="shared" si="1"/>
        <v>1.6500000000000001E-2</v>
      </c>
      <c r="H13" s="30">
        <f t="shared" si="2"/>
        <v>3.3000000000000002E-2</v>
      </c>
      <c r="I13" s="31">
        <f t="shared" si="3"/>
        <v>26.114715</v>
      </c>
      <c r="K13" s="54" t="s">
        <v>10</v>
      </c>
      <c r="L13" s="55">
        <v>73.459999999999994</v>
      </c>
    </row>
    <row r="14" spans="1:14" x14ac:dyDescent="0.25">
      <c r="A14" s="25"/>
      <c r="B14" s="21"/>
      <c r="C14" s="21"/>
      <c r="D14" s="21"/>
      <c r="E14" s="21"/>
      <c r="F14" s="21"/>
      <c r="G14" s="21"/>
      <c r="H14" s="21"/>
      <c r="I14" s="28"/>
      <c r="K14" s="54" t="s">
        <v>14</v>
      </c>
      <c r="L14" s="55">
        <v>54.51</v>
      </c>
    </row>
    <row r="15" spans="1:14" s="37" customFormat="1" ht="13.5" customHeight="1" x14ac:dyDescent="0.25">
      <c r="A15" s="39" t="s">
        <v>101</v>
      </c>
      <c r="B15" s="35"/>
      <c r="C15" s="35"/>
      <c r="D15" s="35"/>
      <c r="E15" s="35"/>
      <c r="F15" s="72">
        <f>SUM(F5:H5,F7:H13)</f>
        <v>3.7950000000000008</v>
      </c>
      <c r="G15" s="72"/>
      <c r="H15" s="72"/>
      <c r="I15" s="40">
        <f>ROUND(SUM(I5,I7:I13), 0)</f>
        <v>261</v>
      </c>
      <c r="K15" s="54" t="s">
        <v>12</v>
      </c>
      <c r="L15" s="55">
        <v>29.5</v>
      </c>
    </row>
    <row r="16" spans="1:14" x14ac:dyDescent="0.25">
      <c r="N16" s="44"/>
    </row>
    <row r="18" spans="1:9" ht="13" x14ac:dyDescent="0.3">
      <c r="A18" s="14" t="s">
        <v>13</v>
      </c>
    </row>
    <row r="19" spans="1:9" ht="29.25" customHeight="1" x14ac:dyDescent="0.3">
      <c r="A19" s="70" t="s">
        <v>102</v>
      </c>
      <c r="B19" s="70"/>
      <c r="C19" s="70"/>
      <c r="D19" s="70"/>
      <c r="E19" s="70"/>
      <c r="F19" s="70"/>
      <c r="G19" s="70"/>
      <c r="H19" s="70"/>
      <c r="I19" s="70"/>
    </row>
    <row r="20" spans="1:9" ht="53.25" customHeight="1" x14ac:dyDescent="0.3">
      <c r="A20" s="70" t="s">
        <v>119</v>
      </c>
      <c r="B20" s="70"/>
      <c r="C20" s="70"/>
      <c r="D20" s="70"/>
      <c r="E20" s="70"/>
      <c r="F20" s="70"/>
      <c r="G20" s="70"/>
      <c r="H20" s="70"/>
      <c r="I20" s="70"/>
    </row>
    <row r="21" spans="1:9" ht="15.5" x14ac:dyDescent="0.3">
      <c r="A21" s="50" t="s">
        <v>103</v>
      </c>
    </row>
    <row r="22" spans="1:9" ht="15.5" x14ac:dyDescent="0.3">
      <c r="A22" s="50" t="s">
        <v>104</v>
      </c>
    </row>
    <row r="23" spans="1:9" ht="15.5" x14ac:dyDescent="0.3">
      <c r="A23" s="50" t="s">
        <v>105</v>
      </c>
    </row>
    <row r="24" spans="1:9" ht="15.5" x14ac:dyDescent="0.25">
      <c r="A24" s="51" t="s">
        <v>106</v>
      </c>
    </row>
  </sheetData>
  <mergeCells count="6">
    <mergeCell ref="A20:I20"/>
    <mergeCell ref="K12:L12"/>
    <mergeCell ref="B4:I4"/>
    <mergeCell ref="B6:I6"/>
    <mergeCell ref="F15:H15"/>
    <mergeCell ref="A19:I1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BAA39-4323-4EB7-A183-E4B3E8FAF572}">
  <dimension ref="A1"/>
  <sheetViews>
    <sheetView workbookViewId="0">
      <selection activeCell="D6" sqref="D6"/>
    </sheetView>
  </sheetViews>
  <sheetFormatPr defaultRowHeight="14.5" x14ac:dyDescent="0.35"/>
  <sheetData>
    <row r="1" spans="1:1" ht="15.5" x14ac:dyDescent="0.35">
      <c r="A1" s="57" t="s">
        <v>120</v>
      </c>
    </row>
  </sheetData>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A8CA8-D06D-48F9-AB41-065F033F135F}">
  <dimension ref="A1:F14"/>
  <sheetViews>
    <sheetView topLeftCell="A3" zoomScaleNormal="100" workbookViewId="0">
      <selection activeCell="G10" sqref="G10"/>
    </sheetView>
  </sheetViews>
  <sheetFormatPr defaultRowHeight="14.5" x14ac:dyDescent="0.35"/>
  <cols>
    <col min="1" max="1" width="22.26953125" bestFit="1" customWidth="1"/>
    <col min="2" max="2" width="11.81640625" customWidth="1"/>
    <col min="3" max="3" width="12.7265625" customWidth="1"/>
    <col min="4" max="4" width="11.453125" customWidth="1"/>
    <col min="5" max="5" width="14.7265625" customWidth="1"/>
  </cols>
  <sheetData>
    <row r="1" spans="1:6" s="3" customFormat="1" ht="15" x14ac:dyDescent="0.3">
      <c r="A1" s="73" t="s">
        <v>6</v>
      </c>
      <c r="B1" s="73"/>
      <c r="C1" s="73"/>
      <c r="D1" s="73"/>
      <c r="E1" s="73"/>
    </row>
    <row r="2" spans="1:6" s="3" customFormat="1" ht="13" x14ac:dyDescent="0.3">
      <c r="A2" s="4" t="s">
        <v>15</v>
      </c>
      <c r="B2" s="4" t="s">
        <v>16</v>
      </c>
      <c r="C2" s="4" t="s">
        <v>17</v>
      </c>
      <c r="D2" s="4" t="s">
        <v>18</v>
      </c>
      <c r="E2" s="4" t="s">
        <v>19</v>
      </c>
    </row>
    <row r="3" spans="1:6" s="3" customFormat="1" ht="104" x14ac:dyDescent="0.3">
      <c r="A3" s="4" t="s">
        <v>22</v>
      </c>
      <c r="B3" s="4" t="s">
        <v>23</v>
      </c>
      <c r="C3" s="4" t="s">
        <v>24</v>
      </c>
      <c r="D3" s="4" t="s">
        <v>25</v>
      </c>
      <c r="E3" s="4" t="s">
        <v>26</v>
      </c>
    </row>
    <row r="4" spans="1:6" s="3" customFormat="1" ht="26" x14ac:dyDescent="0.3">
      <c r="A4" s="12" t="s">
        <v>108</v>
      </c>
      <c r="B4" s="5">
        <v>0</v>
      </c>
      <c r="C4" s="5">
        <v>1</v>
      </c>
      <c r="D4" s="5">
        <v>0</v>
      </c>
      <c r="E4" s="5">
        <f>(B4*C4)+D4</f>
        <v>0</v>
      </c>
    </row>
    <row r="5" spans="1:6" s="3" customFormat="1" ht="26" x14ac:dyDescent="0.3">
      <c r="A5" s="12" t="s">
        <v>48</v>
      </c>
      <c r="B5" s="5">
        <v>0</v>
      </c>
      <c r="C5" s="5">
        <v>1</v>
      </c>
      <c r="D5" s="5">
        <v>0</v>
      </c>
      <c r="E5" s="5">
        <f t="shared" ref="E5:E10" si="0">(B5*C5)+D5</f>
        <v>0</v>
      </c>
    </row>
    <row r="6" spans="1:6" s="3" customFormat="1" ht="13" x14ac:dyDescent="0.3">
      <c r="A6" s="11" t="s">
        <v>49</v>
      </c>
      <c r="B6" s="5">
        <v>0</v>
      </c>
      <c r="C6" s="5">
        <v>1</v>
      </c>
      <c r="D6" s="5">
        <v>0</v>
      </c>
      <c r="E6" s="5">
        <f t="shared" si="0"/>
        <v>0</v>
      </c>
      <c r="F6" s="2"/>
    </row>
    <row r="7" spans="1:6" s="3" customFormat="1" ht="28.5" customHeight="1" x14ac:dyDescent="0.3">
      <c r="A7" s="11" t="s">
        <v>50</v>
      </c>
      <c r="B7" s="13">
        <v>0</v>
      </c>
      <c r="C7" s="5">
        <v>1</v>
      </c>
      <c r="D7" s="5">
        <v>0</v>
      </c>
      <c r="E7" s="5">
        <f t="shared" si="0"/>
        <v>0</v>
      </c>
    </row>
    <row r="8" spans="1:6" s="3" customFormat="1" ht="28.5" customHeight="1" x14ac:dyDescent="0.3">
      <c r="A8" s="7" t="s">
        <v>27</v>
      </c>
      <c r="B8" s="5">
        <v>0</v>
      </c>
      <c r="C8" s="5">
        <v>1</v>
      </c>
      <c r="D8" s="5">
        <v>0</v>
      </c>
      <c r="E8" s="5">
        <f t="shared" si="0"/>
        <v>0</v>
      </c>
    </row>
    <row r="9" spans="1:6" s="3" customFormat="1" ht="29.25" customHeight="1" x14ac:dyDescent="0.3">
      <c r="A9" s="7" t="s">
        <v>109</v>
      </c>
      <c r="B9" s="5">
        <v>1</v>
      </c>
      <c r="C9" s="5">
        <v>0.33</v>
      </c>
      <c r="D9" s="5">
        <v>0</v>
      </c>
      <c r="E9" s="5">
        <f>(B9*C9)+D9</f>
        <v>0.33</v>
      </c>
    </row>
    <row r="10" spans="1:6" s="3" customFormat="1" ht="13" x14ac:dyDescent="0.3">
      <c r="A10" s="7" t="s">
        <v>110</v>
      </c>
      <c r="B10" s="5">
        <v>1</v>
      </c>
      <c r="C10" s="5">
        <v>0.33</v>
      </c>
      <c r="D10" s="5">
        <v>0</v>
      </c>
      <c r="E10" s="5">
        <f t="shared" si="0"/>
        <v>0.33</v>
      </c>
    </row>
    <row r="11" spans="1:6" s="3" customFormat="1" ht="15.5" x14ac:dyDescent="0.3">
      <c r="A11" s="7"/>
      <c r="B11" s="5"/>
      <c r="C11" s="5"/>
      <c r="D11" s="5" t="s">
        <v>111</v>
      </c>
      <c r="E11" s="5">
        <f>ROUND(SUM(E4:E10),0)</f>
        <v>1</v>
      </c>
    </row>
    <row r="12" spans="1:6" s="3" customFormat="1" ht="18" customHeight="1" x14ac:dyDescent="0.3">
      <c r="A12" s="1" t="s">
        <v>112</v>
      </c>
      <c r="B12" s="19"/>
      <c r="C12" s="19"/>
      <c r="D12" s="19"/>
      <c r="E12" s="19"/>
    </row>
    <row r="13" spans="1:6" s="3" customFormat="1" ht="13" x14ac:dyDescent="0.3"/>
    <row r="14" spans="1:6" s="3" customFormat="1" ht="13" x14ac:dyDescent="0.3">
      <c r="B14" s="20"/>
      <c r="C14" s="20"/>
      <c r="D14" s="20"/>
      <c r="E14" s="20"/>
    </row>
  </sheetData>
  <mergeCells count="1">
    <mergeCell ref="A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E7754-04D5-4DBA-B79C-283E5E0BF946}">
  <dimension ref="A1:F9"/>
  <sheetViews>
    <sheetView zoomScale="90" zoomScaleNormal="90" workbookViewId="0">
      <selection activeCell="A10" sqref="A10"/>
    </sheetView>
  </sheetViews>
  <sheetFormatPr defaultColWidth="17.7265625" defaultRowHeight="31.9" customHeight="1" x14ac:dyDescent="0.35"/>
  <sheetData>
    <row r="1" spans="1:6" s="3" customFormat="1" ht="31.9" customHeight="1" x14ac:dyDescent="0.3">
      <c r="A1" s="73" t="s">
        <v>2</v>
      </c>
      <c r="B1" s="73"/>
      <c r="C1" s="73"/>
      <c r="D1" s="73"/>
      <c r="E1" s="73"/>
      <c r="F1" s="73"/>
    </row>
    <row r="2" spans="1:6" s="3" customFormat="1" ht="31.9" customHeight="1" x14ac:dyDescent="0.3">
      <c r="A2" s="9"/>
      <c r="B2" s="74" t="s">
        <v>28</v>
      </c>
      <c r="C2" s="74"/>
      <c r="D2" s="9" t="s">
        <v>29</v>
      </c>
      <c r="E2" s="74"/>
      <c r="F2" s="74"/>
    </row>
    <row r="3" spans="1:6" s="3" customFormat="1" ht="31.9" customHeight="1" x14ac:dyDescent="0.3">
      <c r="A3" s="9"/>
      <c r="B3" s="10" t="s">
        <v>15</v>
      </c>
      <c r="C3" s="10" t="s">
        <v>16</v>
      </c>
      <c r="D3" s="10" t="s">
        <v>17</v>
      </c>
      <c r="E3" s="10" t="s">
        <v>18</v>
      </c>
      <c r="F3" s="10" t="s">
        <v>19</v>
      </c>
    </row>
    <row r="4" spans="1:6" s="3" customFormat="1" ht="70.900000000000006" customHeight="1" x14ac:dyDescent="0.3">
      <c r="A4" s="10" t="s">
        <v>30</v>
      </c>
      <c r="B4" s="9" t="s">
        <v>31</v>
      </c>
      <c r="C4" s="9" t="s">
        <v>32</v>
      </c>
      <c r="D4" s="9" t="s">
        <v>33</v>
      </c>
      <c r="E4" s="9" t="s">
        <v>34</v>
      </c>
      <c r="F4" s="9" t="s">
        <v>35</v>
      </c>
    </row>
    <row r="5" spans="1:6" s="3" customFormat="1" ht="31.9" customHeight="1" x14ac:dyDescent="0.3">
      <c r="A5" s="4">
        <v>1</v>
      </c>
      <c r="B5" s="5">
        <v>0</v>
      </c>
      <c r="C5" s="5">
        <v>1</v>
      </c>
      <c r="D5" s="5">
        <v>0</v>
      </c>
      <c r="E5" s="5">
        <v>0</v>
      </c>
      <c r="F5" s="5">
        <f>B5+C5+D5+-E5</f>
        <v>1</v>
      </c>
    </row>
    <row r="6" spans="1:6" s="3" customFormat="1" ht="31.9" customHeight="1" x14ac:dyDescent="0.3">
      <c r="A6" s="4">
        <v>2</v>
      </c>
      <c r="B6" s="5">
        <v>0</v>
      </c>
      <c r="C6" s="5">
        <v>1</v>
      </c>
      <c r="D6" s="5">
        <v>0</v>
      </c>
      <c r="E6" s="5">
        <v>0</v>
      </c>
      <c r="F6" s="5">
        <f t="shared" ref="F6:F7" si="0">B6+C6+D6+-E6</f>
        <v>1</v>
      </c>
    </row>
    <row r="7" spans="1:6" s="3" customFormat="1" ht="31.9" customHeight="1" x14ac:dyDescent="0.3">
      <c r="A7" s="4">
        <v>3</v>
      </c>
      <c r="B7" s="5">
        <v>0</v>
      </c>
      <c r="C7" s="5">
        <v>1</v>
      </c>
      <c r="D7" s="5">
        <v>0</v>
      </c>
      <c r="E7" s="5">
        <v>0</v>
      </c>
      <c r="F7" s="5">
        <f t="shared" si="0"/>
        <v>1</v>
      </c>
    </row>
    <row r="8" spans="1:6" s="3" customFormat="1" ht="31.9" customHeight="1" x14ac:dyDescent="0.3">
      <c r="A8" s="4" t="s">
        <v>36</v>
      </c>
      <c r="B8" s="5">
        <f>AVERAGE(B5:B7)</f>
        <v>0</v>
      </c>
      <c r="C8" s="5">
        <f t="shared" ref="C8:E8" si="1">AVERAGE(C5:C7)</f>
        <v>1</v>
      </c>
      <c r="D8" s="5">
        <f t="shared" si="1"/>
        <v>0</v>
      </c>
      <c r="E8" s="5">
        <f t="shared" si="1"/>
        <v>0</v>
      </c>
      <c r="F8" s="8">
        <f>AVERAGE(F5:F7)</f>
        <v>1</v>
      </c>
    </row>
    <row r="9" spans="1:6" s="3" customFormat="1" ht="20.5" customHeight="1" x14ac:dyDescent="0.3">
      <c r="A9" s="6" t="s">
        <v>107</v>
      </c>
    </row>
  </sheetData>
  <mergeCells count="3">
    <mergeCell ref="A1:F1"/>
    <mergeCell ref="B2:C2"/>
    <mergeCell ref="E2:F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C2644CEF3BE14BA984F9E32D274554" ma:contentTypeVersion="16" ma:contentTypeDescription="Create a new document." ma:contentTypeScope="" ma:versionID="d513bca65c16c20fa6621e38b2352deb">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2fe02c4-dc41-46ff-9d52-90c0a1b1f611" xmlns:ns6="96fc5250-dc30-4f01-945b-7e46a880eeb3" targetNamespace="http://schemas.microsoft.com/office/2006/metadata/properties" ma:root="true" ma:fieldsID="a96de173cb04a30135a30bb001169eca" ns1:_="" ns2:_="" ns3:_="" ns4:_="" ns5:_="" ns6:_="">
    <xsd:import namespace="http://schemas.microsoft.com/sharepoint/v3"/>
    <xsd:import namespace="4ffa91fb-a0ff-4ac5-b2db-65c790d184a4"/>
    <xsd:import namespace="http://schemas.microsoft.com/sharepoint.v3"/>
    <xsd:import namespace="http://schemas.microsoft.com/sharepoint/v3/fields"/>
    <xsd:import namespace="02fe02c4-dc41-46ff-9d52-90c0a1b1f611"/>
    <xsd:import namespace="96fc5250-dc30-4f01-945b-7e46a880eeb3"/>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1:_ip_UnifiedCompliancePolicyProperties" minOccurs="0"/>
                <xsd:element ref="ns1:_ip_UnifiedCompliancePolicyUIAction" minOccurs="0"/>
                <xsd:element ref="ns5:MediaLengthInSeconds"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205dcaf-ae28-4449-b177-6e6c07e37888}" ma:internalName="TaxCatchAllLabel" ma:readOnly="true" ma:showField="CatchAllDataLabel" ma:web="96fc5250-dc30-4f01-945b-7e46a880eeb3">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205dcaf-ae28-4449-b177-6e6c07e37888}" ma:internalName="TaxCatchAll" ma:showField="CatchAllData" ma:web="96fc5250-dc30-4f01-945b-7e46a880ee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fe02c4-dc41-46ff-9d52-90c0a1b1f611"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2" nillable="true" ma:displayName="MediaServiceDateTaken" ma:hidden="true" ma:internalName="MediaServiceDateTaken"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LengthInSeconds" ma:index="39" nillable="true" ma:displayName="MediaLengthInSeconds" ma:hidden="true" ma:internalName="MediaLengthInSeconds" ma:readOnly="true">
      <xsd:simpleType>
        <xsd:restriction base="dms:Unknown"/>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fc5250-dc30-4f01-945b-7e46a880eeb3"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9f62856-1543-49d4-a736-4569d363f533"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2024-10-24T21:14:25+00:00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Props1.xml><?xml version="1.0" encoding="utf-8"?>
<ds:datastoreItem xmlns:ds="http://schemas.openxmlformats.org/officeDocument/2006/customXml" ds:itemID="{89F3E420-4108-4932-9F39-153E754BFB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02fe02c4-dc41-46ff-9d52-90c0a1b1f611"/>
    <ds:schemaRef ds:uri="96fc5250-dc30-4f01-945b-7e46a880ee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6038B0E-52C9-4377-8AAF-51A491591127}">
  <ds:schemaRefs>
    <ds:schemaRef ds:uri="Microsoft.SharePoint.Taxonomy.ContentTypeSync"/>
  </ds:schemaRefs>
</ds:datastoreItem>
</file>

<file path=customXml/itemProps3.xml><?xml version="1.0" encoding="utf-8"?>
<ds:datastoreItem xmlns:ds="http://schemas.openxmlformats.org/officeDocument/2006/customXml" ds:itemID="{8DCED415-8393-4634-9968-A495AFA0611E}">
  <ds:schemaRefs>
    <ds:schemaRef ds:uri="http://schemas.microsoft.com/sharepoint/v3/contenttype/forms"/>
  </ds:schemaRefs>
</ds:datastoreItem>
</file>

<file path=customXml/itemProps4.xml><?xml version="1.0" encoding="utf-8"?>
<ds:datastoreItem xmlns:ds="http://schemas.openxmlformats.org/officeDocument/2006/customXml" ds:itemID="{1788708A-52BB-4D0F-B232-80F9E123F193}">
  <ds:schemaRefs>
    <ds:schemaRef ds:uri="http://schemas.microsoft.com/office/2006/metadata/properties"/>
    <ds:schemaRef ds:uri="http://schemas.microsoft.com/office/infopath/2007/PartnerControls"/>
    <ds:schemaRef ds:uri="http://schemas.microsoft.com/sharepoint/v3/fields"/>
    <ds:schemaRef ds:uri="http://schemas.microsoft.com/sharepoint/v3"/>
    <ds:schemaRef ds:uri="4ffa91fb-a0ff-4ac5-b2db-65c790d184a4"/>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Summary</vt:lpstr>
      <vt:lpstr>Table1</vt:lpstr>
      <vt:lpstr>Table2</vt:lpstr>
      <vt:lpstr>Capital O&amp;M</vt:lpstr>
      <vt:lpstr>Responses</vt:lpstr>
      <vt:lpstr>Respondents</vt:lpstr>
      <vt:lpstr>OLE_LINK3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Denise Bevington</dc:creator>
  <cp:keywords/>
  <dc:description/>
  <cp:lastModifiedBy>Salahuddin, Diane</cp:lastModifiedBy>
  <cp:revision/>
  <dcterms:created xsi:type="dcterms:W3CDTF">2018-07-19T14:57:42Z</dcterms:created>
  <dcterms:modified xsi:type="dcterms:W3CDTF">2025-02-05T23:55:11Z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0x01010052C2644CEF3BE14BA984F9E32D274554</vt:lpwstr>
  </property>
</Properties>
</file>