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S:\Tracy\ICRs - SPPD\FY2024\1127.14 Hot Mix Asphalt Facilities NSPS\Drafts\Send to EPA\"/>
    </mc:Choice>
  </mc:AlternateContent>
  <xr:revisionPtr revIDLastSave="0" documentId="13_ncr:1_{B918254C-B6C5-47AD-9BB9-978C9C9FB7CC}" xr6:coauthVersionLast="47" xr6:coauthVersionMax="47" xr10:uidLastSave="{00000000-0000-0000-0000-000000000000}"/>
  <bookViews>
    <workbookView xWindow="-120" yWindow="-120" windowWidth="20730" windowHeight="11160" xr2:uid="{D855CF00-F869-48B3-9963-4AD001D31E8A}"/>
  </bookViews>
  <sheets>
    <sheet name="Summary" sheetId="6" r:id="rId1"/>
    <sheet name="Table 1" sheetId="1" r:id="rId2"/>
    <sheet name="Table 2" sheetId="2" r:id="rId3"/>
    <sheet name="Capital O&amp;M" sheetId="3" r:id="rId4"/>
    <sheet name="Responses" sheetId="5" r:id="rId5"/>
    <sheet name="Respondents" sheetId="4"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36" i="1" l="1"/>
  <c r="E10" i="5"/>
  <c r="I12" i="2"/>
  <c r="F12" i="2"/>
  <c r="I32" i="1"/>
  <c r="I23" i="1"/>
  <c r="F33" i="1"/>
  <c r="F32" i="1"/>
  <c r="F23" i="1"/>
  <c r="E20" i="1"/>
  <c r="E12" i="1"/>
  <c r="E11" i="1"/>
  <c r="E9" i="1"/>
  <c r="B6" i="6"/>
  <c r="B8" i="4"/>
  <c r="F6" i="4"/>
  <c r="F7" i="4"/>
  <c r="F5" i="4"/>
  <c r="C8" i="4" l="1"/>
  <c r="E8" i="4"/>
  <c r="D8" i="4"/>
  <c r="E5" i="5"/>
  <c r="E6" i="5"/>
  <c r="E7" i="5"/>
  <c r="E8" i="5"/>
  <c r="E9" i="5"/>
  <c r="E4" i="5"/>
  <c r="B8" i="5"/>
  <c r="E13" i="1"/>
  <c r="B7" i="5"/>
  <c r="B6" i="5"/>
  <c r="E8" i="2"/>
  <c r="F8" i="4" l="1"/>
  <c r="E9" i="2" l="1"/>
  <c r="E10" i="2"/>
  <c r="D10" i="2"/>
  <c r="D9" i="2"/>
  <c r="D8" i="2"/>
  <c r="F8" i="2" s="1"/>
  <c r="D7" i="2"/>
  <c r="F7" i="2" s="1"/>
  <c r="D6" i="2"/>
  <c r="F6" i="2" s="1"/>
  <c r="D29" i="1"/>
  <c r="F29" i="1" s="1"/>
  <c r="D20" i="1"/>
  <c r="D19" i="1"/>
  <c r="F19" i="1" s="1"/>
  <c r="D18" i="1"/>
  <c r="F18" i="1" s="1"/>
  <c r="D17" i="1"/>
  <c r="F17" i="1" s="1"/>
  <c r="D13" i="1"/>
  <c r="F13" i="1" s="1"/>
  <c r="D12" i="1"/>
  <c r="F12" i="1" s="1"/>
  <c r="D11" i="1"/>
  <c r="F11" i="1" s="1"/>
  <c r="D9" i="1"/>
  <c r="F9" i="1" s="1"/>
  <c r="F10" i="2" l="1"/>
  <c r="H10" i="2" s="1"/>
  <c r="F9" i="2"/>
  <c r="H9" i="2" s="1"/>
  <c r="G13" i="1"/>
  <c r="H13" i="1"/>
  <c r="F20" i="1"/>
  <c r="G20" i="1" s="1"/>
  <c r="H6" i="2"/>
  <c r="G6" i="2"/>
  <c r="I6" i="2" s="1"/>
  <c r="H7" i="2"/>
  <c r="G7" i="2"/>
  <c r="I7" i="2" s="1"/>
  <c r="G8" i="2"/>
  <c r="I8" i="2" s="1"/>
  <c r="H8" i="2"/>
  <c r="H12" i="1"/>
  <c r="G12" i="1"/>
  <c r="H17" i="1"/>
  <c r="G17" i="1"/>
  <c r="G9" i="1"/>
  <c r="H9" i="1"/>
  <c r="H19" i="1"/>
  <c r="G19" i="1"/>
  <c r="I19" i="1" s="1"/>
  <c r="H11" i="1"/>
  <c r="G11" i="1"/>
  <c r="H29" i="1"/>
  <c r="I29" i="1" s="1"/>
  <c r="G29" i="1"/>
  <c r="G18" i="1"/>
  <c r="I18" i="1" s="1"/>
  <c r="H18" i="1"/>
  <c r="G10" i="2" l="1"/>
  <c r="I10" i="2" s="1"/>
  <c r="G9" i="2"/>
  <c r="I9" i="2" s="1"/>
  <c r="I13" i="1"/>
  <c r="H20" i="1"/>
  <c r="I9" i="1"/>
  <c r="I17" i="1"/>
  <c r="I11" i="1"/>
  <c r="I12" i="1"/>
  <c r="I20" i="1"/>
  <c r="B4" i="6" l="1"/>
  <c r="B3" i="6"/>
  <c r="I33" i="1" l="1"/>
  <c r="I35" i="1" s="1"/>
  <c r="B5" i="6" s="1"/>
  <c r="B2" i="6"/>
</calcChain>
</file>

<file path=xl/sharedStrings.xml><?xml version="1.0" encoding="utf-8"?>
<sst xmlns="http://schemas.openxmlformats.org/spreadsheetml/2006/main" count="156" uniqueCount="121">
  <si>
    <t>ICR Summary Information</t>
  </si>
  <si>
    <t>Number of Respondents</t>
  </si>
  <si>
    <t>Total Estimated Burden Hours</t>
  </si>
  <si>
    <t>Total Estimated Costs</t>
  </si>
  <si>
    <t>Annualized Capital O&amp;M</t>
  </si>
  <si>
    <t>Total Annual Responses</t>
  </si>
  <si>
    <t>Form Number</t>
  </si>
  <si>
    <t>Labor Rates</t>
  </si>
  <si>
    <t>Management</t>
  </si>
  <si>
    <t>Technical</t>
  </si>
  <si>
    <t>Clerical</t>
  </si>
  <si>
    <t>Subtotal for Reporting Requirements</t>
  </si>
  <si>
    <t>hr/response</t>
  </si>
  <si>
    <t>Assumptions:</t>
  </si>
  <si>
    <t>Burden item</t>
  </si>
  <si>
    <t xml:space="preserve">Technical </t>
  </si>
  <si>
    <t>(A)</t>
  </si>
  <si>
    <t>(B)</t>
  </si>
  <si>
    <t>(C)</t>
  </si>
  <si>
    <t>(D)</t>
  </si>
  <si>
    <t>(E)</t>
  </si>
  <si>
    <t>(F)</t>
  </si>
  <si>
    <t>(G)</t>
  </si>
  <si>
    <t>Information Collection Activity</t>
  </si>
  <si>
    <r>
      <t xml:space="preserve">Number of Respondents </t>
    </r>
    <r>
      <rPr>
        <vertAlign val="superscript"/>
        <sz val="10"/>
        <color rgb="FF000000"/>
        <rFont val="Times New Roman"/>
        <family val="1"/>
      </rPr>
      <t>a</t>
    </r>
  </si>
  <si>
    <t>Number of Responses</t>
  </si>
  <si>
    <t>Number of Existing Respondents That Keep Records But Do Not Submit Reports</t>
  </si>
  <si>
    <t>Total Annual Responses E=(BxC)+D</t>
  </si>
  <si>
    <t>Notification of performance test</t>
  </si>
  <si>
    <t>Performance test reports</t>
  </si>
  <si>
    <t>Respondents That Submit Reports</t>
  </si>
  <si>
    <t>Respondents That Do Not Submit Any Reports</t>
  </si>
  <si>
    <t>Year</t>
  </si>
  <si>
    <r>
      <t xml:space="preserve">Number of New Respondents </t>
    </r>
    <r>
      <rPr>
        <b/>
        <vertAlign val="superscript"/>
        <sz val="10"/>
        <color rgb="FF000000"/>
        <rFont val="Times New Roman"/>
        <family val="1"/>
      </rPr>
      <t>a</t>
    </r>
  </si>
  <si>
    <t>Number of Existing Respondents</t>
  </si>
  <si>
    <t>Number of Existing Respondents That Are Also New Respondents</t>
  </si>
  <si>
    <t>Number of Respondents (E=A+B+C-D)</t>
  </si>
  <si>
    <t>Average</t>
  </si>
  <si>
    <t>Not Applicable</t>
  </si>
  <si>
    <t>Table 1: Annual Respondent Burden and Cost – NSPS for Hot Mix Asphalt Facilities (40 CFR Part 60, Subpart I) (Renewal)</t>
  </si>
  <si>
    <t xml:space="preserve">(C) </t>
  </si>
  <si>
    <t>(H)</t>
  </si>
  <si>
    <t>Person-hours per occurrence</t>
  </si>
  <si>
    <t>No.  Of occurrences per respondent per year</t>
  </si>
  <si>
    <t>Person-hours per respondent per year (C=AxB)</t>
  </si>
  <si>
    <r>
      <t xml:space="preserve">Respondents per year </t>
    </r>
    <r>
      <rPr>
        <b/>
        <vertAlign val="superscript"/>
        <sz val="10"/>
        <color rgb="FF000000"/>
        <rFont val="Times New Roman"/>
        <family val="1"/>
      </rPr>
      <t>a</t>
    </r>
  </si>
  <si>
    <t>Technical person-hours per year (E=CxD)</t>
  </si>
  <si>
    <t>Management person-hours per year (F=Ex0.05)</t>
  </si>
  <si>
    <t>Clerical person-hours per year (G=Ex0.1)</t>
  </si>
  <si>
    <r>
      <t xml:space="preserve">Cost, $ </t>
    </r>
    <r>
      <rPr>
        <b/>
        <vertAlign val="superscript"/>
        <sz val="10"/>
        <color rgb="FF000000"/>
        <rFont val="Times New Roman"/>
        <family val="1"/>
      </rPr>
      <t>b</t>
    </r>
  </si>
  <si>
    <t>1.  Applications</t>
  </si>
  <si>
    <t>N/A</t>
  </si>
  <si>
    <t>2.  Survey and Studies</t>
  </si>
  <si>
    <t>3.  Acquisition, Installation,  and Utilization of  Technology and  Systems</t>
  </si>
  <si>
    <t>4.  Reporting Requirements</t>
  </si>
  <si>
    <r>
      <t xml:space="preserve">A.  Familiarize with regulatory requirements </t>
    </r>
    <r>
      <rPr>
        <vertAlign val="superscript"/>
        <sz val="10"/>
        <color rgb="FF000000"/>
        <rFont val="Times New Roman"/>
        <family val="1"/>
      </rPr>
      <t>c</t>
    </r>
  </si>
  <si>
    <t>B.  Required activities:</t>
  </si>
  <si>
    <r>
      <t xml:space="preserve">i.  Initial performance tests </t>
    </r>
    <r>
      <rPr>
        <vertAlign val="superscript"/>
        <sz val="10"/>
        <color rgb="FF000000"/>
        <rFont val="Times New Roman"/>
        <family val="1"/>
      </rPr>
      <t>d</t>
    </r>
  </si>
  <si>
    <r>
      <t xml:space="preserve">ii.  Repeat performance tests </t>
    </r>
    <r>
      <rPr>
        <vertAlign val="superscript"/>
        <sz val="10"/>
        <color rgb="FF000000"/>
        <rFont val="Times New Roman"/>
        <family val="1"/>
      </rPr>
      <t>d</t>
    </r>
  </si>
  <si>
    <t>iii.  Reference Method 9</t>
  </si>
  <si>
    <t>iv.  Monitoring of operations and equipment</t>
  </si>
  <si>
    <t>See 5E</t>
  </si>
  <si>
    <t>C.  Gather existing information</t>
  </si>
  <si>
    <t>See 4B and 5E</t>
  </si>
  <si>
    <r>
      <t xml:space="preserve">D.  Write report </t>
    </r>
    <r>
      <rPr>
        <vertAlign val="superscript"/>
        <sz val="10"/>
        <color rgb="FF000000"/>
        <rFont val="Times New Roman"/>
        <family val="1"/>
      </rPr>
      <t>a, d</t>
    </r>
  </si>
  <si>
    <t>i.  Notification of actual  startup date</t>
  </si>
  <si>
    <r>
      <t xml:space="preserve">ii.  Notification of construction/ reconstruction  </t>
    </r>
    <r>
      <rPr>
        <vertAlign val="superscript"/>
        <sz val="10"/>
        <color rgb="FF000000"/>
        <rFont val="Times New Roman"/>
        <family val="1"/>
      </rPr>
      <t xml:space="preserve"> </t>
    </r>
  </si>
  <si>
    <t xml:space="preserve">iii.  Notification of physical or operational change   </t>
  </si>
  <si>
    <r>
      <t xml:space="preserve">iv.  Notification of  performance test </t>
    </r>
    <r>
      <rPr>
        <vertAlign val="superscript"/>
        <sz val="10"/>
        <color rgb="FF000000"/>
        <rFont val="Times New Roman"/>
        <family val="1"/>
      </rPr>
      <t>d</t>
    </r>
  </si>
  <si>
    <t xml:space="preserve">v.  Reports of performance test results  </t>
  </si>
  <si>
    <t>See 4B</t>
  </si>
  <si>
    <r>
      <t xml:space="preserve">vi.  Periodic reports </t>
    </r>
    <r>
      <rPr>
        <vertAlign val="superscript"/>
        <sz val="10"/>
        <color rgb="FF000000"/>
        <rFont val="Times New Roman"/>
        <family val="1"/>
      </rPr>
      <t>e</t>
    </r>
  </si>
  <si>
    <t>5.  Recordkeeping Requirements</t>
  </si>
  <si>
    <t>A.  Familiarize with regulatory requirements</t>
  </si>
  <si>
    <t>See 4A</t>
  </si>
  <si>
    <t>B.  Plan activities</t>
  </si>
  <si>
    <t>C.  Implement activities</t>
  </si>
  <si>
    <t>D.  Develop record system</t>
  </si>
  <si>
    <r>
      <t xml:space="preserve">E.  Time to enter and transmit information </t>
    </r>
    <r>
      <rPr>
        <vertAlign val="superscript"/>
        <sz val="10"/>
        <color rgb="FF000000"/>
        <rFont val="Times New Roman"/>
        <family val="1"/>
      </rPr>
      <t>f</t>
    </r>
  </si>
  <si>
    <t>F.  Time to train personnel</t>
  </si>
  <si>
    <t>G. Time for audits</t>
  </si>
  <si>
    <t>Subtotal for Recordkeeping Requirements</t>
  </si>
  <si>
    <r>
      <t xml:space="preserve">TOTAL LABOR BURDEN AND COST (rounded) </t>
    </r>
    <r>
      <rPr>
        <b/>
        <vertAlign val="superscript"/>
        <sz val="10"/>
        <color rgb="FF000000"/>
        <rFont val="Times New Roman"/>
        <family val="1"/>
      </rPr>
      <t>g</t>
    </r>
  </si>
  <si>
    <r>
      <t xml:space="preserve">TOTAL CAPITAL AND O&amp;M COSTS (rounded) </t>
    </r>
    <r>
      <rPr>
        <b/>
        <vertAlign val="superscript"/>
        <sz val="10"/>
        <color rgb="FF000000"/>
        <rFont val="Times New Roman"/>
        <family val="1"/>
      </rPr>
      <t>g</t>
    </r>
  </si>
  <si>
    <r>
      <t xml:space="preserve">GRAND TOTAL (rounded) </t>
    </r>
    <r>
      <rPr>
        <b/>
        <vertAlign val="superscript"/>
        <sz val="10"/>
        <color rgb="FF000000"/>
        <rFont val="Times New Roman"/>
        <family val="1"/>
      </rPr>
      <t>g</t>
    </r>
  </si>
  <si>
    <r>
      <t>c</t>
    </r>
    <r>
      <rPr>
        <sz val="10"/>
        <color theme="1"/>
        <rFont val="Times New Roman"/>
        <family val="1"/>
      </rPr>
      <t xml:space="preserve">  We have assumed that all sources will have to familiarize with the regulatory requirements each year.</t>
    </r>
  </si>
  <si>
    <r>
      <t xml:space="preserve">e  </t>
    </r>
    <r>
      <rPr>
        <sz val="10"/>
        <color theme="1"/>
        <rFont val="Times New Roman"/>
        <family val="1"/>
      </rPr>
      <t>The rule does not require existing sources to submit periodic reports.</t>
    </r>
  </si>
  <si>
    <r>
      <t xml:space="preserve">f  </t>
    </r>
    <r>
      <rPr>
        <sz val="10"/>
        <color theme="1"/>
        <rFont val="Times New Roman"/>
        <family val="1"/>
      </rPr>
      <t xml:space="preserve">We have assumed that recordkeeping would take sources an average of 1.5 hours a year.   </t>
    </r>
  </si>
  <si>
    <r>
      <rPr>
        <vertAlign val="superscript"/>
        <sz val="10"/>
        <color theme="1"/>
        <rFont val="Times New Roman"/>
        <family val="1"/>
      </rPr>
      <t>g</t>
    </r>
    <r>
      <rPr>
        <sz val="10"/>
        <color theme="1"/>
        <rFont val="Times New Roman"/>
        <family val="1"/>
      </rPr>
      <t xml:space="preserve">  Totals have been rounded to 3 significant values.  Figures may not add exactly due to rounding.</t>
    </r>
  </si>
  <si>
    <t>Table 2: Average Annual EPA Burden and Cost – NSPS for Hot Mix Asphalt Facilities (40 CFR part 60, subpart I) (Renewal)</t>
  </si>
  <si>
    <t>Activity</t>
  </si>
  <si>
    <t>EPA person-hours per occurrence</t>
  </si>
  <si>
    <t>No. of occurrences per plant per year</t>
  </si>
  <si>
    <t>EPA person-hours per plant per year (C=AxB)</t>
  </si>
  <si>
    <r>
      <t xml:space="preserve">Plants Per Year </t>
    </r>
    <r>
      <rPr>
        <b/>
        <vertAlign val="superscript"/>
        <sz val="10"/>
        <color rgb="FF000000"/>
        <rFont val="Times New Roman"/>
        <family val="1"/>
      </rPr>
      <t>a</t>
    </r>
  </si>
  <si>
    <t>Clerical person-hours per year (G=Ex0.10)</t>
  </si>
  <si>
    <r>
      <t xml:space="preserve">Review Reports: </t>
    </r>
    <r>
      <rPr>
        <vertAlign val="superscript"/>
        <sz val="10"/>
        <color rgb="FF000000"/>
        <rFont val="Times New Roman"/>
        <family val="1"/>
      </rPr>
      <t>a, c</t>
    </r>
  </si>
  <si>
    <t>Notification of actual  startup date</t>
  </si>
  <si>
    <t>Notification of construction/ reconstruction</t>
  </si>
  <si>
    <t xml:space="preserve">Notification of physical or operational change   </t>
  </si>
  <si>
    <t xml:space="preserve">Notification of performance test </t>
  </si>
  <si>
    <t>Reports of performance test results</t>
  </si>
  <si>
    <r>
      <t xml:space="preserve">Periodic reports </t>
    </r>
    <r>
      <rPr>
        <vertAlign val="superscript"/>
        <sz val="10"/>
        <color rgb="FF000000"/>
        <rFont val="Times New Roman"/>
        <family val="1"/>
      </rPr>
      <t>d</t>
    </r>
  </si>
  <si>
    <r>
      <t xml:space="preserve">TOTAL ANNUAL BURDEN AND COST (rounded) </t>
    </r>
    <r>
      <rPr>
        <b/>
        <vertAlign val="superscript"/>
        <sz val="10"/>
        <color rgb="FF000000"/>
        <rFont val="Times New Roman"/>
        <family val="1"/>
      </rPr>
      <t>e</t>
    </r>
  </si>
  <si>
    <r>
      <t xml:space="preserve">d  </t>
    </r>
    <r>
      <rPr>
        <sz val="10"/>
        <color theme="1"/>
        <rFont val="Times New Roman"/>
        <family val="1"/>
      </rPr>
      <t>The rule does not require existing sources to submit periodic reports.</t>
    </r>
  </si>
  <si>
    <r>
      <rPr>
        <vertAlign val="superscript"/>
        <sz val="10"/>
        <color theme="1"/>
        <rFont val="Times New Roman"/>
        <family val="1"/>
      </rPr>
      <t>e</t>
    </r>
    <r>
      <rPr>
        <sz val="10"/>
        <color theme="1"/>
        <rFont val="Times New Roman"/>
        <family val="1"/>
      </rPr>
      <t xml:space="preserve">  Totals have been rounded to 3 significant values.  Figures may not add exactly due to rounding.</t>
    </r>
  </si>
  <si>
    <t>Notification of initial startup</t>
  </si>
  <si>
    <t>Notification of construction/reconstruction</t>
  </si>
  <si>
    <t>Notification of operational change</t>
  </si>
  <si>
    <t>Recordkeeping</t>
  </si>
  <si>
    <r>
      <rPr>
        <vertAlign val="superscript"/>
        <sz val="10"/>
        <color theme="1"/>
        <rFont val="Times New Roman"/>
        <family val="1"/>
      </rPr>
      <t>b</t>
    </r>
    <r>
      <rPr>
        <sz val="10"/>
        <color theme="1"/>
        <rFont val="Times New Roman"/>
        <family val="1"/>
      </rPr>
      <t xml:space="preserve"> This ICR uses the following labor rates: $163.17 ($77.70 + 110%) per hour for Executive, Administrative, and Managerial labor; $130.28 ($62.04 + 110%) per hour for Technical labor, and $65.71 ($31.29 + 110%) per hour for Clerical labor.  These rates are from the United States Department of Labor, Bureau of Labor Statistics, September 2022, “Table 2. Civilian workers by occupational and industry group.” The rates are from column 1, “Total compensation.” The rates have been increased by 110 percent to account for varying industry wage rates and the additional overhead business costs of employing workers beyond their wages and benefits, including business expenses associated with hiring, training, and equipping their employees.</t>
    </r>
  </si>
  <si>
    <r>
      <t xml:space="preserve">c  </t>
    </r>
    <r>
      <rPr>
        <sz val="10"/>
        <color theme="1"/>
        <rFont val="Times New Roman"/>
        <family val="1"/>
      </rPr>
      <t xml:space="preserve">We have assumed that a total of 38 new and modified hot mix asphalt facilities would be required to submit notification and conduct a performance test.  We have further assumed that about 20 percent of the sources would repeat performance tests due to failure.    </t>
    </r>
  </si>
  <si>
    <r>
      <rPr>
        <vertAlign val="superscript"/>
        <sz val="10"/>
        <rFont val="Times New Roman"/>
        <family val="1"/>
      </rPr>
      <t xml:space="preserve">b </t>
    </r>
    <r>
      <rPr>
        <sz val="10"/>
        <rFont val="Times New Roman"/>
        <family val="1"/>
      </rPr>
      <t xml:space="preserve">The cost is based on the following labor rate which incorporates a 1.6 benefits multiplication factor to account for government overhead expenses.  Managerial rates of $73.46 (GS-13, Step 5, $45.91 + 60%), Technical rate of $54.51 (GS-12, Step 1, $34.07 + 60%), and Clerical rate of $29.50 (GS-6, Step 3, $18.44 + 60%).  These rates are from the Office of Personnel Management (OPM), 2023 General Schedule, which excludes locality, rates of pay. The rates have been increased by 60 percent to account for the benefit packages available to government employees. </t>
    </r>
  </si>
  <si>
    <r>
      <t xml:space="preserve">a </t>
    </r>
    <r>
      <rPr>
        <sz val="10"/>
        <color rgb="FF000000"/>
        <rFont val="Times New Roman"/>
        <family val="1"/>
      </rPr>
      <t xml:space="preserve">  New respondents include sources with constructed, reconstructed, and modified facilities.</t>
    </r>
  </si>
  <si>
    <r>
      <t xml:space="preserve">Number of Existing Respondents that keep records but do not submit reports </t>
    </r>
    <r>
      <rPr>
        <b/>
        <vertAlign val="superscript"/>
        <sz val="10"/>
        <color rgb="FF000000"/>
        <rFont val="Times New Roman"/>
        <family val="1"/>
      </rPr>
      <t>b</t>
    </r>
  </si>
  <si>
    <r>
      <t xml:space="preserve">b  </t>
    </r>
    <r>
      <rPr>
        <sz val="10"/>
        <color theme="1"/>
        <rFont val="Times New Roman"/>
        <family val="1"/>
      </rPr>
      <t xml:space="preserve">We estimated there are an average of 798 sources subject to the rule, including 798 existing sources that keep records but do not submit reports. In addition, we estimate an average net growth of 0 facilities per year and an average of 21 existing facilities conducting modifications of their facilities.            </t>
    </r>
  </si>
  <si>
    <r>
      <t xml:space="preserve">a  </t>
    </r>
    <r>
      <rPr>
        <sz val="10"/>
        <color theme="1"/>
        <rFont val="Times New Roman"/>
        <family val="1"/>
      </rPr>
      <t xml:space="preserve">We estimated there are an average of 798 sources subject to the rule, including 798 existing sources that keep records but do not submit reports. In addition, we estimate an average net growth of 0 facilities per year and an average of 21 existing facilities conducting modifications of their facilities.            </t>
    </r>
  </si>
  <si>
    <r>
      <t xml:space="preserve">d  </t>
    </r>
    <r>
      <rPr>
        <sz val="10"/>
        <color theme="1"/>
        <rFont val="Times New Roman"/>
        <family val="1"/>
      </rPr>
      <t xml:space="preserve">We have assumed that a total of 21 modified hot mix asphalt facilities would be required to submit notification and conduct a performance test.  We have further assumed that about 20 percent of the sources would repeat performance tests due to failure.    </t>
    </r>
  </si>
  <si>
    <t>No Capital O&amp;M Associated with renewal.</t>
  </si>
  <si>
    <t>Total (rounded)</t>
  </si>
  <si>
    <t>Hours per Response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</si>
</sst>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8" formatCode="&quot;$&quot;#,##0.00_);[Red]\(&quot;$&quot;#,##0.00\)"/>
    <numFmt numFmtId="41" formatCode="_(* #,##0_);_(* \(#,##0\);_(* &quot;-&quot;_);_(@_)"/>
    <numFmt numFmtId="43" formatCode="_(* #,##0.00_);_(* \(#,##0.00\);_(* &quot;-&quot;??_);_(@_)"/>
    <numFmt numFmtId="164" formatCode="General_)"/>
    <numFmt numFmtId="165" formatCode="&quot;$&quot;#,##0.00"/>
    <numFmt numFmtId="166" formatCode="&quot;$&quot;#,##0"/>
    <numFmt numFmtId="167" formatCode="0.0"/>
    <numFmt numFmtId="168" formatCode="#,##0.0"/>
    <numFmt numFmtId="169" formatCode="_(* #,##0.000_);_(* \(#,##0.000\);_(* &quot;-&quot;_);_(@_)"/>
  </numFmts>
  <fonts count="28" x14ac:knownFonts="1">
    <font>
      <sz val="11"/>
      <color theme="1"/>
      <name val="Calibri"/>
      <family val="2"/>
      <scheme val="minor"/>
    </font>
    <font>
      <sz val="10"/>
      <color theme="1"/>
      <name val="Times New Roman"/>
      <family val="1"/>
    </font>
    <font>
      <b/>
      <sz val="10"/>
      <color theme="1"/>
      <name val="Times New Roman"/>
      <family val="1"/>
    </font>
    <font>
      <vertAlign val="superscript"/>
      <sz val="10"/>
      <color theme="1"/>
      <name val="Times New Roman"/>
      <family val="1"/>
    </font>
    <font>
      <b/>
      <i/>
      <sz val="10"/>
      <color rgb="FF000000"/>
      <name val="Times New Roman"/>
      <family val="1"/>
    </font>
    <font>
      <b/>
      <i/>
      <sz val="10"/>
      <color theme="1"/>
      <name val="Times New Roman"/>
      <family val="1"/>
    </font>
    <font>
      <i/>
      <sz val="10"/>
      <color theme="1"/>
      <name val="Times New Roman"/>
      <family val="1"/>
    </font>
    <font>
      <sz val="10"/>
      <color rgb="FFFF0000"/>
      <name val="Times New Roman"/>
      <family val="1"/>
    </font>
    <font>
      <sz val="10"/>
      <name val="Times New Roman"/>
      <family val="1"/>
    </font>
    <font>
      <sz val="8"/>
      <name val="Helv"/>
    </font>
    <font>
      <b/>
      <u/>
      <sz val="10"/>
      <name val="Times New Roman"/>
      <family val="1"/>
    </font>
    <font>
      <b/>
      <sz val="12"/>
      <color rgb="FF000000"/>
      <name val="Times New Roman"/>
      <family val="1"/>
    </font>
    <font>
      <sz val="10"/>
      <color rgb="FF000000"/>
      <name val="Times New Roman"/>
      <family val="1"/>
    </font>
    <font>
      <b/>
      <sz val="10"/>
      <color rgb="FF000000"/>
      <name val="Times New Roman"/>
      <family val="1"/>
    </font>
    <font>
      <b/>
      <vertAlign val="superscript"/>
      <sz val="10"/>
      <color rgb="FF000000"/>
      <name val="Times New Roman"/>
      <family val="1"/>
    </font>
    <font>
      <b/>
      <sz val="10"/>
      <color rgb="FFFF0000"/>
      <name val="Times New Roman"/>
      <family val="1"/>
    </font>
    <font>
      <b/>
      <sz val="16"/>
      <color theme="1"/>
      <name val="Times New Roman"/>
      <family val="1"/>
    </font>
    <font>
      <vertAlign val="superscript"/>
      <sz val="10"/>
      <color rgb="FF000000"/>
      <name val="Times New Roman"/>
      <family val="1"/>
    </font>
    <font>
      <sz val="10"/>
      <color theme="1"/>
      <name val="Calibri"/>
      <family val="2"/>
      <scheme val="minor"/>
    </font>
    <font>
      <sz val="8"/>
      <name val="Calibri"/>
      <family val="2"/>
      <scheme val="minor"/>
    </font>
    <font>
      <sz val="11"/>
      <color theme="1"/>
      <name val="Calibri"/>
      <family val="2"/>
      <scheme val="minor"/>
    </font>
    <font>
      <sz val="10"/>
      <color rgb="FF000000"/>
      <name val="Calibri"/>
      <family val="2"/>
    </font>
    <font>
      <sz val="9"/>
      <color theme="1"/>
      <name val="Times New Roman"/>
      <family val="1"/>
    </font>
    <font>
      <sz val="9"/>
      <color rgb="FF000000"/>
      <name val="Times New Roman"/>
      <family val="1"/>
    </font>
    <font>
      <b/>
      <sz val="9"/>
      <color rgb="FF000000"/>
      <name val="Times New Roman"/>
      <family val="1"/>
    </font>
    <font>
      <sz val="10"/>
      <color rgb="FF7030A0"/>
      <name val="Times New Roman"/>
      <family val="1"/>
    </font>
    <font>
      <vertAlign val="superscript"/>
      <sz val="10"/>
      <name val="Times New Roman"/>
      <family val="1"/>
    </font>
    <font>
      <sz val="10"/>
      <color rgb="FFFF0000"/>
      <name val="Calibri"/>
      <family val="2"/>
      <scheme val="minor"/>
    </font>
  </fonts>
  <fills count="3">
    <fill>
      <patternFill patternType="none"/>
    </fill>
    <fill>
      <patternFill patternType="gray125"/>
    </fill>
    <fill>
      <patternFill patternType="solid">
        <fgColor rgb="FFFF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164" fontId="9" fillId="0" borderId="0"/>
  </cellStyleXfs>
  <cellXfs count="92">
    <xf numFmtId="0" fontId="0" fillId="0" borderId="0" xfId="0"/>
    <xf numFmtId="0" fontId="1" fillId="0" borderId="0" xfId="0" applyFont="1"/>
    <xf numFmtId="0" fontId="7" fillId="0" borderId="0" xfId="0" applyFont="1"/>
    <xf numFmtId="164" fontId="10" fillId="0" borderId="0" xfId="1" applyFont="1" applyAlignment="1">
      <alignment horizontal="center" vertical="center" wrapText="1"/>
    </xf>
    <xf numFmtId="164" fontId="8" fillId="0" borderId="0" xfId="1" applyFont="1" applyAlignment="1">
      <alignment horizontal="center" vertical="center" wrapText="1"/>
    </xf>
    <xf numFmtId="165" fontId="8" fillId="0" borderId="0" xfId="1" applyNumberFormat="1" applyFont="1" applyAlignment="1">
      <alignment horizontal="right" wrapText="1"/>
    </xf>
    <xf numFmtId="0" fontId="7" fillId="0" borderId="0" xfId="0" applyFont="1" applyAlignment="1">
      <alignment wrapText="1"/>
    </xf>
    <xf numFmtId="0" fontId="15" fillId="0" borderId="0" xfId="0" applyFont="1"/>
    <xf numFmtId="0" fontId="12" fillId="0" borderId="1" xfId="0" applyFont="1" applyBorder="1"/>
    <xf numFmtId="41" fontId="15" fillId="0" borderId="0" xfId="0" applyNumberFormat="1" applyFont="1"/>
    <xf numFmtId="164" fontId="10" fillId="0" borderId="0" xfId="1" applyFont="1" applyAlignment="1">
      <alignment wrapText="1"/>
    </xf>
    <xf numFmtId="0" fontId="18" fillId="0" borderId="0" xfId="0" applyFont="1"/>
    <xf numFmtId="0" fontId="12" fillId="0" borderId="1" xfId="0" applyFont="1" applyBorder="1" applyAlignment="1">
      <alignment horizontal="center" vertical="center" wrapText="1"/>
    </xf>
    <xf numFmtId="0" fontId="17" fillId="0" borderId="0" xfId="0" applyFont="1" applyAlignment="1">
      <alignment vertical="center"/>
    </xf>
    <xf numFmtId="0" fontId="13" fillId="0" borderId="1" xfId="0" applyFont="1" applyBorder="1" applyAlignment="1">
      <alignment vertical="center" wrapText="1"/>
    </xf>
    <xf numFmtId="0" fontId="13" fillId="0" borderId="1" xfId="0" applyFont="1" applyBorder="1" applyAlignment="1">
      <alignment horizontal="center" vertical="center" wrapText="1"/>
    </xf>
    <xf numFmtId="0" fontId="12" fillId="0" borderId="0" xfId="0" applyFont="1" applyAlignment="1">
      <alignment vertical="top" wrapText="1"/>
    </xf>
    <xf numFmtId="165" fontId="8" fillId="0" borderId="1" xfId="0" applyNumberFormat="1" applyFont="1" applyBorder="1"/>
    <xf numFmtId="41" fontId="8" fillId="0" borderId="0" xfId="0" applyNumberFormat="1" applyFont="1"/>
    <xf numFmtId="3" fontId="7" fillId="0" borderId="0" xfId="0" applyNumberFormat="1" applyFont="1"/>
    <xf numFmtId="0" fontId="16" fillId="0" borderId="0" xfId="0" applyFont="1"/>
    <xf numFmtId="0" fontId="2" fillId="0" borderId="0" xfId="0" applyFont="1" applyAlignment="1">
      <alignment horizontal="center" wrapText="1"/>
    </xf>
    <xf numFmtId="0" fontId="1" fillId="0" borderId="0" xfId="0" applyFont="1" applyAlignment="1">
      <alignment horizontal="left" vertical="top" wrapText="1" indent="1"/>
    </xf>
    <xf numFmtId="0" fontId="1" fillId="0" borderId="0" xfId="0" applyFont="1" applyAlignment="1">
      <alignment horizontal="center" wrapText="1"/>
    </xf>
    <xf numFmtId="0" fontId="1" fillId="0" borderId="0" xfId="0" applyFont="1" applyAlignment="1">
      <alignment horizontal="right" wrapText="1"/>
    </xf>
    <xf numFmtId="3" fontId="1" fillId="0" borderId="0" xfId="0" applyNumberFormat="1" applyFont="1" applyAlignment="1">
      <alignment horizontal="center" wrapText="1"/>
    </xf>
    <xf numFmtId="166" fontId="1" fillId="0" borderId="0" xfId="0" applyNumberFormat="1" applyFont="1" applyAlignment="1">
      <alignment horizontal="right" wrapText="1"/>
    </xf>
    <xf numFmtId="1" fontId="1" fillId="0" borderId="0" xfId="0" applyNumberFormat="1" applyFont="1" applyAlignment="1">
      <alignment horizontal="center" wrapText="1"/>
    </xf>
    <xf numFmtId="167" fontId="1" fillId="0" borderId="0" xfId="0" applyNumberFormat="1" applyFont="1" applyAlignment="1">
      <alignment horizontal="center" wrapText="1"/>
    </xf>
    <xf numFmtId="0" fontId="6" fillId="0" borderId="0" xfId="0" applyFont="1" applyAlignment="1">
      <alignment vertical="top" wrapText="1"/>
    </xf>
    <xf numFmtId="3" fontId="5" fillId="0" borderId="0" xfId="0" applyNumberFormat="1" applyFont="1" applyAlignment="1">
      <alignment wrapText="1"/>
    </xf>
    <xf numFmtId="6" fontId="5" fillId="0" borderId="0" xfId="0" applyNumberFormat="1" applyFont="1" applyAlignment="1">
      <alignment horizontal="right" wrapText="1"/>
    </xf>
    <xf numFmtId="0" fontId="2" fillId="0" borderId="0" xfId="0" applyFont="1" applyAlignment="1">
      <alignment wrapText="1"/>
    </xf>
    <xf numFmtId="0" fontId="12" fillId="0" borderId="0" xfId="0" applyFont="1" applyAlignment="1">
      <alignment vertical="top"/>
    </xf>
    <xf numFmtId="164" fontId="7" fillId="0" borderId="0" xfId="1" applyFont="1" applyAlignment="1">
      <alignment vertical="center"/>
    </xf>
    <xf numFmtId="164" fontId="7" fillId="0" borderId="0" xfId="1" applyFont="1"/>
    <xf numFmtId="164" fontId="7" fillId="0" borderId="0" xfId="1" applyFont="1" applyAlignment="1">
      <alignment horizontal="left" vertical="center"/>
    </xf>
    <xf numFmtId="41" fontId="0" fillId="0" borderId="0" xfId="0" applyNumberFormat="1"/>
    <xf numFmtId="3" fontId="0" fillId="0" borderId="0" xfId="0" applyNumberFormat="1"/>
    <xf numFmtId="6" fontId="0" fillId="0" borderId="0" xfId="0" applyNumberFormat="1"/>
    <xf numFmtId="0" fontId="11" fillId="0" borderId="0" xfId="0" applyFont="1"/>
    <xf numFmtId="0" fontId="20" fillId="0" borderId="0" xfId="0" applyFont="1"/>
    <xf numFmtId="0" fontId="13" fillId="0" borderId="1" xfId="0" applyFont="1" applyBorder="1" applyAlignment="1">
      <alignment horizontal="center" vertical="center"/>
    </xf>
    <xf numFmtId="0" fontId="12" fillId="0" borderId="1" xfId="0" applyFont="1" applyBorder="1" applyAlignment="1">
      <alignment vertical="center"/>
    </xf>
    <xf numFmtId="0" fontId="12" fillId="0" borderId="1" xfId="0" applyFont="1" applyBorder="1" applyAlignment="1">
      <alignment horizontal="center" vertical="center"/>
    </xf>
    <xf numFmtId="0" fontId="1" fillId="0" borderId="1" xfId="0" applyFont="1" applyBorder="1" applyAlignment="1">
      <alignment vertical="center"/>
    </xf>
    <xf numFmtId="0" fontId="12" fillId="0" borderId="1" xfId="0" applyFont="1" applyBorder="1" applyAlignment="1">
      <alignment horizontal="left" vertical="center" indent="1"/>
    </xf>
    <xf numFmtId="3" fontId="12" fillId="0" borderId="1" xfId="0" applyNumberFormat="1" applyFont="1" applyBorder="1" applyAlignment="1">
      <alignment horizontal="center" vertical="center"/>
    </xf>
    <xf numFmtId="8" fontId="12" fillId="0" borderId="1" xfId="0" applyNumberFormat="1" applyFont="1" applyBorder="1" applyAlignment="1">
      <alignment vertical="center"/>
    </xf>
    <xf numFmtId="0" fontId="1" fillId="0" borderId="1" xfId="0" applyFont="1" applyBorder="1" applyAlignment="1">
      <alignment horizontal="center" vertical="center"/>
    </xf>
    <xf numFmtId="0" fontId="12" fillId="0" borderId="1" xfId="0" applyFont="1" applyBorder="1" applyAlignment="1">
      <alignment horizontal="left" vertical="center" indent="2"/>
    </xf>
    <xf numFmtId="0" fontId="4" fillId="0" borderId="1" xfId="0" applyFont="1" applyBorder="1" applyAlignment="1">
      <alignment vertical="center"/>
    </xf>
    <xf numFmtId="6" fontId="13" fillId="0" borderId="1" xfId="0" applyNumberFormat="1" applyFont="1" applyBorder="1" applyAlignment="1">
      <alignment vertical="center"/>
    </xf>
    <xf numFmtId="3" fontId="1" fillId="0" borderId="1" xfId="0" applyNumberFormat="1" applyFont="1" applyBorder="1" applyAlignment="1">
      <alignment horizontal="center" vertical="center"/>
    </xf>
    <xf numFmtId="168" fontId="12" fillId="0" borderId="1" xfId="0" applyNumberFormat="1" applyFont="1" applyBorder="1" applyAlignment="1">
      <alignment horizontal="center" vertical="center"/>
    </xf>
    <xf numFmtId="2" fontId="12" fillId="0" borderId="1" xfId="0" applyNumberFormat="1" applyFont="1" applyBorder="1" applyAlignment="1">
      <alignment horizontal="center" vertical="center"/>
    </xf>
    <xf numFmtId="0" fontId="13" fillId="0" borderId="1" xfId="0" applyFont="1" applyBorder="1" applyAlignment="1">
      <alignment vertical="center"/>
    </xf>
    <xf numFmtId="0" fontId="13" fillId="2" borderId="1" xfId="0" applyFont="1" applyFill="1" applyBorder="1" applyAlignment="1">
      <alignment vertical="center"/>
    </xf>
    <xf numFmtId="6" fontId="13" fillId="2" borderId="1" xfId="0" applyNumberFormat="1" applyFont="1" applyFill="1" applyBorder="1" applyAlignment="1">
      <alignment vertical="center"/>
    </xf>
    <xf numFmtId="0" fontId="2" fillId="0" borderId="0" xfId="0" applyFont="1" applyAlignment="1">
      <alignment vertical="center"/>
    </xf>
    <xf numFmtId="0" fontId="3" fillId="0" borderId="0" xfId="0" applyFont="1" applyAlignment="1">
      <alignment horizontal="left" vertical="center" wrapText="1"/>
    </xf>
    <xf numFmtId="8" fontId="12" fillId="0" borderId="1" xfId="0" applyNumberFormat="1" applyFont="1" applyBorder="1" applyAlignment="1">
      <alignment horizontal="right" vertical="center"/>
    </xf>
    <xf numFmtId="0" fontId="21" fillId="0" borderId="1" xfId="0" applyFont="1" applyBorder="1" applyAlignment="1">
      <alignment horizontal="right" vertical="center"/>
    </xf>
    <xf numFmtId="6" fontId="13" fillId="0" borderId="1" xfId="0" applyNumberFormat="1" applyFont="1" applyBorder="1" applyAlignment="1">
      <alignment horizontal="right" vertical="center"/>
    </xf>
    <xf numFmtId="0" fontId="22" fillId="0" borderId="1" xfId="0" applyFont="1" applyBorder="1" applyAlignment="1">
      <alignment vertical="center" wrapText="1"/>
    </xf>
    <xf numFmtId="0" fontId="23" fillId="0" borderId="1" xfId="0" applyFont="1" applyBorder="1" applyAlignment="1">
      <alignment horizontal="center" vertical="center" wrapText="1"/>
    </xf>
    <xf numFmtId="0" fontId="23" fillId="0" borderId="1" xfId="0" applyFont="1" applyBorder="1" applyAlignment="1">
      <alignment vertical="center" wrapText="1"/>
    </xf>
    <xf numFmtId="0" fontId="22" fillId="0" borderId="1" xfId="0" applyFont="1" applyBorder="1" applyAlignment="1">
      <alignment horizontal="center" vertical="center" wrapText="1"/>
    </xf>
    <xf numFmtId="0" fontId="24" fillId="0" borderId="1" xfId="0" applyFont="1" applyBorder="1" applyAlignment="1">
      <alignment horizontal="center" vertical="center" wrapText="1"/>
    </xf>
    <xf numFmtId="169" fontId="25" fillId="0" borderId="0" xfId="0" applyNumberFormat="1" applyFont="1"/>
    <xf numFmtId="43" fontId="25" fillId="0" borderId="0" xfId="0" applyNumberFormat="1" applyFont="1"/>
    <xf numFmtId="0" fontId="25" fillId="0" borderId="0" xfId="0" applyFont="1"/>
    <xf numFmtId="0" fontId="3" fillId="0" borderId="0" xfId="0" applyFont="1" applyAlignment="1">
      <alignment vertical="center" wrapText="1"/>
    </xf>
    <xf numFmtId="0" fontId="27" fillId="0" borderId="0" xfId="0" applyFont="1"/>
    <xf numFmtId="0" fontId="22" fillId="0" borderId="5" xfId="0" applyFont="1" applyBorder="1" applyAlignment="1">
      <alignment horizontal="center" vertical="center" wrapText="1"/>
    </xf>
    <xf numFmtId="0" fontId="0" fillId="0" borderId="0" xfId="0" applyAlignment="1">
      <alignment horizontal="center"/>
    </xf>
    <xf numFmtId="0" fontId="3" fillId="0" borderId="0" xfId="0" applyFont="1" applyAlignment="1">
      <alignment horizontal="left" vertical="center" wrapText="1"/>
    </xf>
    <xf numFmtId="0" fontId="1" fillId="0" borderId="0" xfId="0" applyFont="1" applyAlignment="1">
      <alignment vertical="center" wrapText="1"/>
    </xf>
    <xf numFmtId="0" fontId="12" fillId="0" borderId="1" xfId="0" applyFont="1" applyBorder="1" applyAlignment="1">
      <alignment horizontal="center"/>
    </xf>
    <xf numFmtId="0" fontId="13" fillId="0" borderId="1" xfId="0" applyFont="1" applyBorder="1" applyAlignment="1">
      <alignment horizontal="center" vertical="center"/>
    </xf>
    <xf numFmtId="0" fontId="1" fillId="0" borderId="1" xfId="0" applyFont="1" applyBorder="1" applyAlignment="1">
      <alignment vertical="center"/>
    </xf>
    <xf numFmtId="3" fontId="13" fillId="0" borderId="2" xfId="0" applyNumberFormat="1" applyFont="1" applyBorder="1" applyAlignment="1">
      <alignment horizontal="center" vertical="center"/>
    </xf>
    <xf numFmtId="3" fontId="13" fillId="0" borderId="3" xfId="0" applyNumberFormat="1" applyFont="1" applyBorder="1" applyAlignment="1">
      <alignment horizontal="center" vertical="center"/>
    </xf>
    <xf numFmtId="3" fontId="13" fillId="0" borderId="4" xfId="0" applyNumberFormat="1" applyFont="1" applyBorder="1" applyAlignment="1">
      <alignment horizontal="center" vertical="center"/>
    </xf>
    <xf numFmtId="0" fontId="26" fillId="0" borderId="0" xfId="0" applyFont="1" applyAlignment="1">
      <alignment horizontal="left" vertical="center" wrapText="1"/>
    </xf>
    <xf numFmtId="3" fontId="13"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0" fontId="13" fillId="0" borderId="1" xfId="0" applyFont="1" applyBorder="1" applyAlignment="1">
      <alignment vertical="center" wrapText="1"/>
    </xf>
    <xf numFmtId="0" fontId="3" fillId="0" borderId="5" xfId="0" applyFont="1" applyBorder="1" applyAlignment="1">
      <alignment horizontal="left" vertical="center" wrapText="1"/>
    </xf>
    <xf numFmtId="0" fontId="3" fillId="0" borderId="0" xfId="0" applyFont="1" applyAlignment="1">
      <alignment horizontal="left" vertical="center"/>
    </xf>
    <xf numFmtId="0" fontId="1" fillId="0" borderId="0" xfId="0" applyFont="1" applyAlignment="1">
      <alignment horizontal="left"/>
    </xf>
    <xf numFmtId="0" fontId="2" fillId="0" borderId="0" xfId="0" applyFont="1" applyAlignment="1">
      <alignment horizontal="left" vertical="center"/>
    </xf>
  </cellXfs>
  <cellStyles count="2">
    <cellStyle name="Normal" xfId="0" builtinId="0"/>
    <cellStyle name="Normal_SSI Burden Estimate BML 060710" xfId="1" xr:uid="{A07D4530-980E-478C-AD05-99F0F1CD2970}"/>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11E90-6FAB-477D-9C4D-FB71EFB87D93}">
  <dimension ref="A1:B7"/>
  <sheetViews>
    <sheetView tabSelected="1" workbookViewId="0">
      <selection activeCell="D14" sqref="D14"/>
    </sheetView>
  </sheetViews>
  <sheetFormatPr defaultRowHeight="15" x14ac:dyDescent="0.25"/>
  <cols>
    <col min="1" max="1" width="27.85546875" bestFit="1" customWidth="1"/>
    <col min="2" max="2" width="14.28515625" bestFit="1" customWidth="1"/>
  </cols>
  <sheetData>
    <row r="1" spans="1:2" x14ac:dyDescent="0.25">
      <c r="A1" s="75" t="s">
        <v>0</v>
      </c>
      <c r="B1" s="75"/>
    </row>
    <row r="2" spans="1:2" x14ac:dyDescent="0.25">
      <c r="A2" t="s">
        <v>120</v>
      </c>
      <c r="B2" s="37">
        <f>'Table 1'!K36</f>
        <v>3.6823935558112773</v>
      </c>
    </row>
    <row r="3" spans="1:2" x14ac:dyDescent="0.25">
      <c r="A3" t="s">
        <v>1</v>
      </c>
      <c r="B3">
        <f>Respondents!F8</f>
        <v>798</v>
      </c>
    </row>
    <row r="4" spans="1:2" x14ac:dyDescent="0.25">
      <c r="A4" t="s">
        <v>2</v>
      </c>
      <c r="B4" s="38">
        <f>'Table 1'!F33</f>
        <v>3200</v>
      </c>
    </row>
    <row r="5" spans="1:2" x14ac:dyDescent="0.25">
      <c r="A5" t="s">
        <v>3</v>
      </c>
      <c r="B5" s="39">
        <f>'Table 1'!I35</f>
        <v>404000</v>
      </c>
    </row>
    <row r="6" spans="1:2" x14ac:dyDescent="0.25">
      <c r="A6" t="s">
        <v>4</v>
      </c>
      <c r="B6" s="39">
        <f>'Table 1'!I34</f>
        <v>0</v>
      </c>
    </row>
    <row r="7" spans="1:2" x14ac:dyDescent="0.25">
      <c r="A7" t="s">
        <v>6</v>
      </c>
      <c r="B7" t="s">
        <v>38</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54DA1-2EC2-470A-B0BB-BC64BD0BE2BC}">
  <dimension ref="A1:U71"/>
  <sheetViews>
    <sheetView zoomScale="87" zoomScaleNormal="87" workbookViewId="0">
      <selection activeCell="A2" sqref="A2"/>
    </sheetView>
  </sheetViews>
  <sheetFormatPr defaultRowHeight="15" x14ac:dyDescent="0.25"/>
  <cols>
    <col min="1" max="1" width="58.28515625" style="41" bestFit="1" customWidth="1"/>
    <col min="2" max="2" width="12.42578125" style="41" customWidth="1"/>
    <col min="3" max="3" width="11.28515625" style="41" customWidth="1"/>
    <col min="4" max="4" width="10" style="41" customWidth="1"/>
    <col min="5" max="5" width="11.7109375" style="41" customWidth="1"/>
    <col min="6" max="6" width="9.28515625" style="41"/>
    <col min="7" max="7" width="11.7109375" style="41" customWidth="1"/>
    <col min="8" max="8" width="9.28515625" style="41"/>
    <col min="9" max="9" width="11.42578125" style="41" customWidth="1"/>
    <col min="10" max="10" width="6.7109375" customWidth="1"/>
    <col min="11" max="11" width="11.42578125" customWidth="1"/>
    <col min="12" max="12" width="7.7109375" customWidth="1"/>
    <col min="13" max="13" width="47.85546875" customWidth="1"/>
    <col min="14" max="14" width="12.140625" customWidth="1"/>
    <col min="21" max="21" width="11.7109375" customWidth="1"/>
  </cols>
  <sheetData>
    <row r="1" spans="1:21" ht="20.25" x14ac:dyDescent="0.3">
      <c r="A1" s="40" t="s">
        <v>39</v>
      </c>
      <c r="J1" s="1"/>
      <c r="K1" s="2"/>
      <c r="L1" s="1"/>
      <c r="M1" s="20"/>
      <c r="N1" s="7"/>
    </row>
    <row r="2" spans="1:21" s="1" customFormat="1" x14ac:dyDescent="0.25">
      <c r="A2" s="41"/>
      <c r="B2" s="41"/>
      <c r="C2" s="41"/>
      <c r="D2" s="41"/>
      <c r="E2" s="41"/>
      <c r="F2" s="41"/>
      <c r="G2" s="41"/>
      <c r="H2" s="41"/>
      <c r="I2" s="41"/>
      <c r="J2" s="2"/>
      <c r="L2" s="2"/>
    </row>
    <row r="3" spans="1:21" s="1" customFormat="1" ht="12.75" x14ac:dyDescent="0.2">
      <c r="A3" s="79" t="s">
        <v>14</v>
      </c>
      <c r="B3" s="15" t="s">
        <v>16</v>
      </c>
      <c r="C3" s="15" t="s">
        <v>17</v>
      </c>
      <c r="D3" s="15" t="s">
        <v>40</v>
      </c>
      <c r="E3" s="15" t="s">
        <v>19</v>
      </c>
      <c r="F3" s="15" t="s">
        <v>20</v>
      </c>
      <c r="G3" s="15" t="s">
        <v>21</v>
      </c>
      <c r="H3" s="15" t="s">
        <v>22</v>
      </c>
      <c r="I3" s="42" t="s">
        <v>41</v>
      </c>
      <c r="J3" s="2"/>
      <c r="M3" s="21"/>
      <c r="N3" s="21"/>
      <c r="O3" s="21"/>
      <c r="P3" s="21"/>
      <c r="Q3" s="21"/>
      <c r="R3" s="21"/>
      <c r="S3" s="21"/>
      <c r="T3" s="21"/>
      <c r="U3" s="21"/>
    </row>
    <row r="4" spans="1:21" s="1" customFormat="1" ht="63.75" x14ac:dyDescent="0.2">
      <c r="A4" s="79"/>
      <c r="B4" s="15" t="s">
        <v>42</v>
      </c>
      <c r="C4" s="15" t="s">
        <v>43</v>
      </c>
      <c r="D4" s="15" t="s">
        <v>44</v>
      </c>
      <c r="E4" s="15" t="s">
        <v>45</v>
      </c>
      <c r="F4" s="15" t="s">
        <v>46</v>
      </c>
      <c r="G4" s="15" t="s">
        <v>47</v>
      </c>
      <c r="H4" s="15" t="s">
        <v>48</v>
      </c>
      <c r="I4" s="42" t="s">
        <v>49</v>
      </c>
      <c r="J4" s="2"/>
      <c r="K4" s="78" t="s">
        <v>7</v>
      </c>
      <c r="L4" s="78"/>
      <c r="O4" s="23"/>
      <c r="P4" s="23"/>
      <c r="Q4" s="23"/>
      <c r="R4" s="23"/>
      <c r="S4" s="23"/>
      <c r="T4" s="23"/>
      <c r="U4" s="24"/>
    </row>
    <row r="5" spans="1:21" s="1" customFormat="1" ht="12.75" x14ac:dyDescent="0.2">
      <c r="A5" s="43" t="s">
        <v>50</v>
      </c>
      <c r="B5" s="44" t="s">
        <v>51</v>
      </c>
      <c r="C5" s="45"/>
      <c r="D5" s="45"/>
      <c r="E5" s="45"/>
      <c r="F5" s="45"/>
      <c r="G5" s="45"/>
      <c r="H5" s="45"/>
      <c r="I5" s="43"/>
      <c r="J5" s="6"/>
      <c r="K5" s="8" t="s">
        <v>8</v>
      </c>
      <c r="L5" s="17">
        <v>163.16999999999999</v>
      </c>
      <c r="M5" s="22"/>
      <c r="N5" s="23"/>
      <c r="O5" s="23"/>
      <c r="P5" s="23"/>
      <c r="Q5" s="23"/>
      <c r="R5" s="25"/>
      <c r="S5" s="23"/>
      <c r="T5" s="23"/>
      <c r="U5" s="26"/>
    </row>
    <row r="6" spans="1:21" s="1" customFormat="1" ht="12.75" x14ac:dyDescent="0.2">
      <c r="A6" s="43" t="s">
        <v>52</v>
      </c>
      <c r="B6" s="44" t="s">
        <v>51</v>
      </c>
      <c r="C6" s="45"/>
      <c r="D6" s="45"/>
      <c r="E6" s="45"/>
      <c r="F6" s="45"/>
      <c r="G6" s="45"/>
      <c r="H6" s="45"/>
      <c r="I6" s="43"/>
      <c r="J6" s="2"/>
      <c r="K6" s="8" t="s">
        <v>9</v>
      </c>
      <c r="L6" s="17">
        <v>130.28</v>
      </c>
      <c r="M6" s="22"/>
      <c r="N6" s="23"/>
      <c r="O6" s="23"/>
      <c r="P6" s="23"/>
      <c r="Q6" s="23"/>
      <c r="R6" s="23"/>
      <c r="S6" s="23"/>
      <c r="T6" s="23"/>
      <c r="U6" s="26"/>
    </row>
    <row r="7" spans="1:21" s="1" customFormat="1" ht="12.75" x14ac:dyDescent="0.2">
      <c r="A7" s="43" t="s">
        <v>53</v>
      </c>
      <c r="B7" s="44" t="s">
        <v>51</v>
      </c>
      <c r="C7" s="45"/>
      <c r="D7" s="45"/>
      <c r="E7" s="45"/>
      <c r="F7" s="45"/>
      <c r="G7" s="45"/>
      <c r="H7" s="45"/>
      <c r="I7" s="43"/>
      <c r="J7" s="2"/>
      <c r="K7" s="8" t="s">
        <v>10</v>
      </c>
      <c r="L7" s="17">
        <v>65.709999999999994</v>
      </c>
      <c r="M7" s="22"/>
      <c r="N7" s="23"/>
      <c r="O7" s="23"/>
      <c r="P7" s="23"/>
      <c r="Q7" s="23"/>
      <c r="R7" s="23"/>
      <c r="S7" s="23"/>
      <c r="T7" s="23"/>
      <c r="U7" s="26"/>
    </row>
    <row r="8" spans="1:21" s="1" customFormat="1" ht="12.75" x14ac:dyDescent="0.2">
      <c r="A8" s="43" t="s">
        <v>54</v>
      </c>
      <c r="B8" s="45"/>
      <c r="C8" s="45"/>
      <c r="D8" s="45"/>
      <c r="E8" s="45"/>
      <c r="F8" s="45"/>
      <c r="G8" s="45"/>
      <c r="H8" s="45"/>
      <c r="I8" s="43"/>
      <c r="J8" s="2"/>
      <c r="K8" s="35"/>
      <c r="L8" s="10"/>
      <c r="M8" s="22"/>
      <c r="N8" s="23"/>
      <c r="O8" s="23"/>
      <c r="P8" s="23"/>
      <c r="Q8" s="27"/>
      <c r="R8" s="27"/>
      <c r="S8" s="27"/>
      <c r="T8" s="27"/>
      <c r="U8" s="26"/>
    </row>
    <row r="9" spans="1:21" s="1" customFormat="1" ht="15.75" x14ac:dyDescent="0.2">
      <c r="A9" s="46" t="s">
        <v>55</v>
      </c>
      <c r="B9" s="44">
        <v>1</v>
      </c>
      <c r="C9" s="44">
        <v>1</v>
      </c>
      <c r="D9" s="44">
        <f>B9*C9</f>
        <v>1</v>
      </c>
      <c r="E9" s="47">
        <f>Respondents!F8</f>
        <v>798</v>
      </c>
      <c r="F9" s="44">
        <f>D9*E9</f>
        <v>798</v>
      </c>
      <c r="G9" s="44">
        <f>F9*0.05</f>
        <v>39.900000000000006</v>
      </c>
      <c r="H9" s="44">
        <f>F9*0.1</f>
        <v>79.800000000000011</v>
      </c>
      <c r="I9" s="48">
        <f>$L$6*F9+$L$5*G9+$L$7*H9</f>
        <v>115717.58100000001</v>
      </c>
      <c r="J9" s="2"/>
      <c r="K9" s="36"/>
      <c r="L9" s="3"/>
      <c r="M9" s="22"/>
      <c r="N9" s="23"/>
      <c r="O9" s="23"/>
      <c r="P9" s="23"/>
      <c r="Q9" s="27"/>
      <c r="R9" s="27"/>
      <c r="S9" s="27"/>
      <c r="T9" s="27"/>
      <c r="U9" s="26"/>
    </row>
    <row r="10" spans="1:21" s="1" customFormat="1" ht="12.75" x14ac:dyDescent="0.2">
      <c r="A10" s="46" t="s">
        <v>56</v>
      </c>
      <c r="B10" s="45"/>
      <c r="C10" s="45"/>
      <c r="D10" s="44"/>
      <c r="E10" s="45"/>
      <c r="F10" s="45"/>
      <c r="G10" s="49"/>
      <c r="H10" s="49"/>
      <c r="I10" s="43"/>
      <c r="J10" s="2"/>
      <c r="K10" s="3"/>
      <c r="L10" s="3"/>
      <c r="M10" s="22"/>
      <c r="N10" s="23"/>
      <c r="O10" s="23"/>
      <c r="P10" s="23"/>
      <c r="Q10" s="27"/>
      <c r="R10" s="27"/>
      <c r="S10" s="27"/>
      <c r="T10" s="27"/>
      <c r="U10" s="26"/>
    </row>
    <row r="11" spans="1:21" s="1" customFormat="1" ht="15.75" x14ac:dyDescent="0.2">
      <c r="A11" s="50" t="s">
        <v>57</v>
      </c>
      <c r="B11" s="44">
        <v>24</v>
      </c>
      <c r="C11" s="44">
        <v>1</v>
      </c>
      <c r="D11" s="44">
        <f t="shared" ref="D11:D29" si="0">B11*C11</f>
        <v>24</v>
      </c>
      <c r="E11" s="44">
        <f>Respondents!B8</f>
        <v>21</v>
      </c>
      <c r="F11" s="47">
        <f t="shared" ref="F11:F20" si="1">D11*E11</f>
        <v>504</v>
      </c>
      <c r="G11" s="44">
        <f t="shared" ref="G11:G20" si="2">F11*0.05</f>
        <v>25.200000000000003</v>
      </c>
      <c r="H11" s="44">
        <f t="shared" ref="H11:H20" si="3">F11*0.1</f>
        <v>50.400000000000006</v>
      </c>
      <c r="I11" s="48">
        <f>$L$6*F11+$L$5*G11+$L$7*H11</f>
        <v>73084.788</v>
      </c>
      <c r="J11" s="2"/>
      <c r="K11" s="4"/>
      <c r="L11" s="5"/>
      <c r="M11" s="22"/>
      <c r="N11" s="23"/>
      <c r="O11" s="23"/>
      <c r="P11" s="23"/>
      <c r="Q11" s="27"/>
      <c r="R11" s="27"/>
      <c r="S11" s="28"/>
      <c r="T11" s="28"/>
      <c r="U11" s="26"/>
    </row>
    <row r="12" spans="1:21" s="1" customFormat="1" ht="15.75" x14ac:dyDescent="0.2">
      <c r="A12" s="50" t="s">
        <v>58</v>
      </c>
      <c r="B12" s="44">
        <v>24</v>
      </c>
      <c r="C12" s="44">
        <v>1</v>
      </c>
      <c r="D12" s="44">
        <f t="shared" si="0"/>
        <v>24</v>
      </c>
      <c r="E12" s="44">
        <f>E11*0.2</f>
        <v>4.2</v>
      </c>
      <c r="F12" s="47">
        <f t="shared" si="1"/>
        <v>100.80000000000001</v>
      </c>
      <c r="G12" s="44">
        <f t="shared" si="2"/>
        <v>5.0400000000000009</v>
      </c>
      <c r="H12" s="44">
        <f t="shared" si="3"/>
        <v>10.080000000000002</v>
      </c>
      <c r="I12" s="48">
        <f t="shared" ref="I12:I13" si="4">$L$6*F12+$L$5*G12+$L$7*H12</f>
        <v>14616.957600000002</v>
      </c>
      <c r="J12" s="2"/>
      <c r="K12" s="4"/>
      <c r="L12" s="5"/>
      <c r="M12" s="22"/>
      <c r="N12" s="23"/>
      <c r="O12" s="23"/>
      <c r="P12" s="23"/>
      <c r="Q12" s="27"/>
      <c r="R12" s="27"/>
      <c r="S12" s="28"/>
      <c r="T12" s="28"/>
      <c r="U12" s="26"/>
    </row>
    <row r="13" spans="1:21" s="1" customFormat="1" ht="12.75" x14ac:dyDescent="0.2">
      <c r="A13" s="50" t="s">
        <v>59</v>
      </c>
      <c r="B13" s="44">
        <v>4</v>
      </c>
      <c r="C13" s="44">
        <v>1</v>
      </c>
      <c r="D13" s="44">
        <f t="shared" si="0"/>
        <v>4</v>
      </c>
      <c r="E13" s="44">
        <f>E11</f>
        <v>21</v>
      </c>
      <c r="F13" s="44">
        <f t="shared" si="1"/>
        <v>84</v>
      </c>
      <c r="G13" s="44">
        <f t="shared" si="2"/>
        <v>4.2</v>
      </c>
      <c r="H13" s="44">
        <f t="shared" si="3"/>
        <v>8.4</v>
      </c>
      <c r="I13" s="48">
        <f t="shared" si="4"/>
        <v>12180.798000000001</v>
      </c>
      <c r="J13" s="2"/>
      <c r="K13" s="4"/>
      <c r="L13" s="5"/>
      <c r="M13" s="22"/>
      <c r="N13" s="23"/>
      <c r="O13" s="23"/>
      <c r="P13" s="23"/>
      <c r="Q13" s="23"/>
      <c r="R13" s="23"/>
      <c r="S13" s="23"/>
      <c r="T13" s="23"/>
      <c r="U13" s="26"/>
    </row>
    <row r="14" spans="1:21" s="1" customFormat="1" ht="18" customHeight="1" x14ac:dyDescent="0.2">
      <c r="A14" s="50" t="s">
        <v>60</v>
      </c>
      <c r="B14" s="44" t="s">
        <v>61</v>
      </c>
      <c r="C14" s="43"/>
      <c r="D14" s="44"/>
      <c r="E14" s="45"/>
      <c r="F14" s="45"/>
      <c r="G14" s="49"/>
      <c r="H14" s="49"/>
      <c r="I14" s="43"/>
      <c r="J14" s="6"/>
      <c r="K14" s="34"/>
      <c r="L14" s="5"/>
      <c r="M14" s="22"/>
      <c r="N14" s="23"/>
      <c r="O14" s="23"/>
      <c r="P14" s="23"/>
      <c r="Q14" s="23"/>
      <c r="R14" s="23"/>
      <c r="S14" s="23"/>
      <c r="T14" s="23"/>
      <c r="U14" s="26"/>
    </row>
    <row r="15" spans="1:21" s="1" customFormat="1" ht="12.75" x14ac:dyDescent="0.2">
      <c r="A15" s="46" t="s">
        <v>62</v>
      </c>
      <c r="B15" s="44" t="s">
        <v>63</v>
      </c>
      <c r="C15" s="43"/>
      <c r="D15" s="44"/>
      <c r="E15" s="45"/>
      <c r="F15" s="45"/>
      <c r="G15" s="49"/>
      <c r="H15" s="49"/>
      <c r="I15" s="43"/>
      <c r="J15" s="2"/>
      <c r="K15" s="34"/>
      <c r="M15" s="22"/>
      <c r="N15" s="23"/>
      <c r="O15" s="23"/>
      <c r="P15" s="23"/>
      <c r="Q15" s="23"/>
      <c r="R15" s="23"/>
      <c r="S15" s="23"/>
      <c r="T15" s="23"/>
      <c r="U15" s="26"/>
    </row>
    <row r="16" spans="1:21" s="1" customFormat="1" ht="27.75" customHeight="1" x14ac:dyDescent="0.2">
      <c r="A16" s="46" t="s">
        <v>64</v>
      </c>
      <c r="B16" s="45"/>
      <c r="C16" s="45"/>
      <c r="D16" s="44"/>
      <c r="E16" s="45"/>
      <c r="F16" s="45"/>
      <c r="G16" s="49"/>
      <c r="H16" s="49"/>
      <c r="I16" s="43"/>
      <c r="J16" s="2"/>
      <c r="K16" s="34"/>
      <c r="M16" s="22"/>
      <c r="N16" s="23"/>
      <c r="O16" s="23"/>
      <c r="P16" s="23"/>
      <c r="Q16" s="23"/>
      <c r="R16" s="23"/>
      <c r="S16" s="23"/>
      <c r="T16" s="23"/>
      <c r="U16" s="26"/>
    </row>
    <row r="17" spans="1:21" s="1" customFormat="1" ht="12.75" x14ac:dyDescent="0.2">
      <c r="A17" s="50" t="s">
        <v>65</v>
      </c>
      <c r="B17" s="44">
        <v>2</v>
      </c>
      <c r="C17" s="44">
        <v>1</v>
      </c>
      <c r="D17" s="44">
        <f t="shared" si="0"/>
        <v>2</v>
      </c>
      <c r="E17" s="44">
        <v>0</v>
      </c>
      <c r="F17" s="44">
        <f t="shared" si="1"/>
        <v>0</v>
      </c>
      <c r="G17" s="44">
        <f t="shared" si="2"/>
        <v>0</v>
      </c>
      <c r="H17" s="44">
        <f t="shared" si="3"/>
        <v>0</v>
      </c>
      <c r="I17" s="48">
        <f>$L$6*F17+$L$5*G17+$L$7*H17</f>
        <v>0</v>
      </c>
      <c r="J17" s="2"/>
      <c r="K17" s="34"/>
      <c r="M17" s="22"/>
      <c r="N17" s="23"/>
      <c r="O17" s="23"/>
      <c r="P17" s="23"/>
      <c r="Q17" s="23"/>
      <c r="R17" s="23"/>
      <c r="S17" s="23"/>
      <c r="T17" s="23"/>
      <c r="U17" s="26"/>
    </row>
    <row r="18" spans="1:21" s="1" customFormat="1" ht="19.5" customHeight="1" x14ac:dyDescent="0.2">
      <c r="A18" s="50" t="s">
        <v>66</v>
      </c>
      <c r="B18" s="44">
        <v>2</v>
      </c>
      <c r="C18" s="44">
        <v>1</v>
      </c>
      <c r="D18" s="44">
        <f t="shared" si="0"/>
        <v>2</v>
      </c>
      <c r="E18" s="44">
        <v>0</v>
      </c>
      <c r="F18" s="44">
        <f t="shared" si="1"/>
        <v>0</v>
      </c>
      <c r="G18" s="44">
        <f t="shared" si="2"/>
        <v>0</v>
      </c>
      <c r="H18" s="44">
        <f t="shared" si="3"/>
        <v>0</v>
      </c>
      <c r="I18" s="48">
        <f t="shared" ref="I18:I20" si="5">$L$6*F18+$L$5*G18+$L$7*H18</f>
        <v>0</v>
      </c>
      <c r="J18" s="2"/>
      <c r="K18" s="34"/>
      <c r="M18" s="22"/>
      <c r="N18" s="23"/>
      <c r="O18" s="23"/>
      <c r="P18" s="23"/>
      <c r="Q18" s="23"/>
      <c r="R18" s="23"/>
      <c r="S18" s="23"/>
      <c r="T18" s="23"/>
      <c r="U18" s="26"/>
    </row>
    <row r="19" spans="1:21" s="1" customFormat="1" ht="16.5" customHeight="1" x14ac:dyDescent="0.2">
      <c r="A19" s="50" t="s">
        <v>67</v>
      </c>
      <c r="B19" s="44">
        <v>2</v>
      </c>
      <c r="C19" s="44">
        <v>1</v>
      </c>
      <c r="D19" s="44">
        <f t="shared" si="0"/>
        <v>2</v>
      </c>
      <c r="E19" s="44">
        <v>21</v>
      </c>
      <c r="F19" s="44">
        <f t="shared" si="1"/>
        <v>42</v>
      </c>
      <c r="G19" s="44">
        <f t="shared" si="2"/>
        <v>2.1</v>
      </c>
      <c r="H19" s="44">
        <f t="shared" si="3"/>
        <v>4.2</v>
      </c>
      <c r="I19" s="48">
        <f t="shared" si="5"/>
        <v>6090.3990000000003</v>
      </c>
      <c r="J19" s="2"/>
      <c r="K19" s="2"/>
      <c r="M19" s="22"/>
      <c r="N19" s="23"/>
      <c r="O19" s="23"/>
      <c r="P19" s="23"/>
      <c r="Q19" s="23"/>
      <c r="R19" s="23"/>
      <c r="S19" s="23"/>
      <c r="T19" s="23"/>
      <c r="U19" s="26"/>
    </row>
    <row r="20" spans="1:21" s="1" customFormat="1" ht="15.75" x14ac:dyDescent="0.2">
      <c r="A20" s="50" t="s">
        <v>68</v>
      </c>
      <c r="B20" s="44">
        <v>2</v>
      </c>
      <c r="C20" s="44">
        <v>1.2</v>
      </c>
      <c r="D20" s="44">
        <f t="shared" si="0"/>
        <v>2.4</v>
      </c>
      <c r="E20" s="44">
        <f>SUM(E11:E12)</f>
        <v>25.2</v>
      </c>
      <c r="F20" s="44">
        <f t="shared" si="1"/>
        <v>60.48</v>
      </c>
      <c r="G20" s="44">
        <f t="shared" si="2"/>
        <v>3.024</v>
      </c>
      <c r="H20" s="44">
        <f t="shared" si="3"/>
        <v>6.048</v>
      </c>
      <c r="I20" s="48">
        <f t="shared" si="5"/>
        <v>8770.1745599999995</v>
      </c>
      <c r="J20" s="2"/>
      <c r="M20" s="22"/>
      <c r="N20" s="23"/>
      <c r="O20" s="23"/>
      <c r="P20" s="23"/>
      <c r="Q20" s="23"/>
      <c r="R20" s="23"/>
      <c r="S20" s="23"/>
      <c r="T20" s="23"/>
      <c r="U20" s="26"/>
    </row>
    <row r="21" spans="1:21" s="1" customFormat="1" ht="12.75" x14ac:dyDescent="0.2">
      <c r="A21" s="50" t="s">
        <v>69</v>
      </c>
      <c r="B21" s="44" t="s">
        <v>70</v>
      </c>
      <c r="C21" s="43"/>
      <c r="D21" s="44"/>
      <c r="E21" s="45"/>
      <c r="F21" s="45"/>
      <c r="G21" s="45"/>
      <c r="H21" s="45"/>
      <c r="I21" s="43"/>
      <c r="J21" s="2"/>
      <c r="M21" s="22"/>
      <c r="N21" s="23"/>
      <c r="O21" s="23"/>
      <c r="P21" s="23"/>
      <c r="Q21" s="23"/>
      <c r="R21" s="25"/>
      <c r="S21" s="23"/>
      <c r="T21" s="23"/>
      <c r="U21" s="26"/>
    </row>
    <row r="22" spans="1:21" s="1" customFormat="1" ht="15.75" x14ac:dyDescent="0.25">
      <c r="A22" s="50" t="s">
        <v>71</v>
      </c>
      <c r="B22" s="44" t="s">
        <v>51</v>
      </c>
      <c r="C22" s="45"/>
      <c r="D22" s="44"/>
      <c r="E22" s="45"/>
      <c r="F22" s="45"/>
      <c r="G22" s="45"/>
      <c r="H22" s="45"/>
      <c r="I22" s="43"/>
      <c r="J22" s="2"/>
      <c r="K22" s="2"/>
      <c r="M22" s="29"/>
      <c r="N22" s="29"/>
      <c r="O22" s="29"/>
      <c r="P22" s="29"/>
      <c r="Q22" s="29"/>
      <c r="R22" s="30"/>
      <c r="S22" s="30"/>
      <c r="T22" s="30"/>
      <c r="U22" s="31"/>
    </row>
    <row r="23" spans="1:21" s="1" customFormat="1" ht="13.5" x14ac:dyDescent="0.2">
      <c r="A23" s="51" t="s">
        <v>11</v>
      </c>
      <c r="B23" s="80"/>
      <c r="C23" s="80"/>
      <c r="D23" s="44"/>
      <c r="E23" s="45"/>
      <c r="F23" s="81">
        <f>SUM(F5:H22)</f>
        <v>1827.672</v>
      </c>
      <c r="G23" s="82"/>
      <c r="H23" s="83"/>
      <c r="I23" s="52">
        <f>SUM(I5:I22)</f>
        <v>230460.69816000003</v>
      </c>
      <c r="J23" s="2"/>
      <c r="K23" s="2"/>
      <c r="M23" s="22"/>
      <c r="N23" s="23"/>
      <c r="O23" s="23"/>
      <c r="P23" s="23"/>
      <c r="Q23" s="23"/>
      <c r="R23" s="23"/>
      <c r="S23" s="23"/>
      <c r="T23" s="23"/>
      <c r="U23" s="24"/>
    </row>
    <row r="24" spans="1:21" s="1" customFormat="1" ht="12.75" x14ac:dyDescent="0.2">
      <c r="A24" s="43" t="s">
        <v>72</v>
      </c>
      <c r="B24" s="45"/>
      <c r="C24" s="45"/>
      <c r="D24" s="44"/>
      <c r="E24" s="45"/>
      <c r="F24" s="45"/>
      <c r="G24" s="45"/>
      <c r="H24" s="45"/>
      <c r="I24" s="43"/>
      <c r="J24" s="2"/>
      <c r="K24" s="2"/>
      <c r="M24" s="22"/>
      <c r="N24" s="23"/>
      <c r="O24" s="23"/>
      <c r="P24" s="23"/>
      <c r="Q24" s="23"/>
      <c r="R24" s="23"/>
      <c r="S24" s="23"/>
      <c r="T24" s="23"/>
      <c r="U24" s="26"/>
    </row>
    <row r="25" spans="1:21" s="1" customFormat="1" ht="12.75" x14ac:dyDescent="0.2">
      <c r="A25" s="46" t="s">
        <v>73</v>
      </c>
      <c r="B25" s="44" t="s">
        <v>74</v>
      </c>
      <c r="C25" s="43"/>
      <c r="D25" s="44"/>
      <c r="E25" s="45"/>
      <c r="F25" s="45"/>
      <c r="G25" s="45"/>
      <c r="H25" s="45"/>
      <c r="I25" s="43"/>
      <c r="J25" s="2"/>
      <c r="M25" s="22"/>
      <c r="N25" s="23"/>
      <c r="O25" s="23"/>
      <c r="P25" s="23"/>
      <c r="Q25" s="23"/>
      <c r="R25" s="23"/>
      <c r="S25" s="23"/>
      <c r="T25" s="23"/>
      <c r="U25" s="26"/>
    </row>
    <row r="26" spans="1:21" s="1" customFormat="1" ht="12.75" x14ac:dyDescent="0.2">
      <c r="A26" s="46" t="s">
        <v>75</v>
      </c>
      <c r="B26" s="44" t="s">
        <v>70</v>
      </c>
      <c r="C26" s="43"/>
      <c r="D26" s="44"/>
      <c r="E26" s="45"/>
      <c r="F26" s="45"/>
      <c r="G26" s="45"/>
      <c r="H26" s="45"/>
      <c r="I26" s="43"/>
      <c r="J26" s="2"/>
      <c r="K26" s="2"/>
      <c r="M26" s="22"/>
      <c r="N26" s="23"/>
      <c r="O26" s="23"/>
      <c r="P26" s="23"/>
      <c r="Q26" s="23"/>
      <c r="R26" s="25"/>
      <c r="S26" s="23"/>
      <c r="T26" s="23"/>
      <c r="U26" s="26"/>
    </row>
    <row r="27" spans="1:21" s="1" customFormat="1" ht="18" customHeight="1" x14ac:dyDescent="0.2">
      <c r="A27" s="46" t="s">
        <v>76</v>
      </c>
      <c r="B27" s="44" t="s">
        <v>70</v>
      </c>
      <c r="C27" s="43"/>
      <c r="D27" s="44"/>
      <c r="E27" s="45"/>
      <c r="F27" s="45"/>
      <c r="G27" s="45"/>
      <c r="H27" s="45"/>
      <c r="I27" s="43"/>
      <c r="J27" s="2"/>
      <c r="K27" s="2"/>
      <c r="M27" s="22"/>
      <c r="N27" s="23"/>
      <c r="O27" s="23"/>
      <c r="P27" s="23"/>
      <c r="Q27" s="23"/>
      <c r="R27" s="23"/>
      <c r="S27" s="23"/>
      <c r="T27" s="23"/>
      <c r="U27" s="26"/>
    </row>
    <row r="28" spans="1:21" s="1" customFormat="1" ht="12.75" x14ac:dyDescent="0.2">
      <c r="A28" s="46" t="s">
        <v>77</v>
      </c>
      <c r="B28" s="44" t="s">
        <v>51</v>
      </c>
      <c r="C28" s="45"/>
      <c r="D28" s="44"/>
      <c r="E28" s="45"/>
      <c r="F28" s="45"/>
      <c r="G28" s="45"/>
      <c r="H28" s="45"/>
      <c r="I28" s="43"/>
      <c r="J28" s="2"/>
      <c r="K28" s="2"/>
      <c r="M28" s="22"/>
      <c r="N28" s="23"/>
      <c r="O28" s="23"/>
      <c r="P28" s="23"/>
      <c r="Q28" s="23"/>
      <c r="R28" s="23"/>
      <c r="S28" s="23"/>
      <c r="T28" s="23"/>
      <c r="U28" s="26"/>
    </row>
    <row r="29" spans="1:21" s="1" customFormat="1" ht="15.75" x14ac:dyDescent="0.2">
      <c r="A29" s="46" t="s">
        <v>78</v>
      </c>
      <c r="B29" s="44">
        <v>1.5</v>
      </c>
      <c r="C29" s="44">
        <v>1</v>
      </c>
      <c r="D29" s="44">
        <f t="shared" si="0"/>
        <v>1.5</v>
      </c>
      <c r="E29" s="53">
        <v>798</v>
      </c>
      <c r="F29" s="54">
        <f t="shared" ref="F29" si="6">D29*E29</f>
        <v>1197</v>
      </c>
      <c r="G29" s="55">
        <f t="shared" ref="G29" si="7">F29*0.05</f>
        <v>59.85</v>
      </c>
      <c r="H29" s="44">
        <f t="shared" ref="H29" si="8">F29*0.1</f>
        <v>119.7</v>
      </c>
      <c r="I29" s="48">
        <f t="shared" ref="I29" si="9">$L$6*F29+$L$5*G29+$L$7*H29</f>
        <v>173576.37150000001</v>
      </c>
      <c r="J29" s="2"/>
      <c r="K29" s="2"/>
      <c r="M29" s="22"/>
      <c r="N29" s="23"/>
      <c r="O29" s="23"/>
      <c r="P29" s="23"/>
      <c r="Q29" s="23"/>
      <c r="R29" s="23"/>
      <c r="S29" s="23"/>
      <c r="T29" s="23"/>
      <c r="U29" s="26"/>
    </row>
    <row r="30" spans="1:21" s="1" customFormat="1" ht="12.75" x14ac:dyDescent="0.2">
      <c r="A30" s="46" t="s">
        <v>79</v>
      </c>
      <c r="B30" s="44" t="s">
        <v>51</v>
      </c>
      <c r="C30" s="45"/>
      <c r="D30" s="45"/>
      <c r="E30" s="45"/>
      <c r="F30" s="45"/>
      <c r="G30" s="45"/>
      <c r="H30" s="45"/>
      <c r="I30" s="43"/>
      <c r="J30" s="2"/>
      <c r="K30" s="2"/>
      <c r="M30" s="22"/>
      <c r="N30" s="23"/>
      <c r="O30" s="23"/>
      <c r="P30" s="23"/>
      <c r="Q30" s="23"/>
      <c r="R30" s="23"/>
      <c r="S30" s="23"/>
      <c r="T30" s="23"/>
      <c r="U30" s="26"/>
    </row>
    <row r="31" spans="1:21" s="1" customFormat="1" ht="12.75" x14ac:dyDescent="0.2">
      <c r="A31" s="46" t="s">
        <v>80</v>
      </c>
      <c r="B31" s="44" t="s">
        <v>51</v>
      </c>
      <c r="C31" s="45"/>
      <c r="D31" s="45"/>
      <c r="E31" s="45"/>
      <c r="F31" s="45"/>
      <c r="G31" s="45"/>
      <c r="H31" s="45"/>
      <c r="I31" s="43"/>
      <c r="J31" s="2"/>
      <c r="K31" s="2"/>
      <c r="M31" s="22"/>
      <c r="N31" s="23"/>
      <c r="O31" s="23"/>
      <c r="P31" s="23"/>
      <c r="Q31" s="23"/>
      <c r="R31" s="23"/>
      <c r="S31" s="23"/>
      <c r="T31" s="23"/>
      <c r="U31" s="26"/>
    </row>
    <row r="32" spans="1:21" s="1" customFormat="1" ht="13.5" x14ac:dyDescent="0.2">
      <c r="A32" s="51" t="s">
        <v>81</v>
      </c>
      <c r="B32" s="45"/>
      <c r="C32" s="45"/>
      <c r="D32" s="45"/>
      <c r="E32" s="45"/>
      <c r="F32" s="81">
        <f>SUM(F24:H31)</f>
        <v>1376.55</v>
      </c>
      <c r="G32" s="82"/>
      <c r="H32" s="83"/>
      <c r="I32" s="52">
        <f>SUM(I24:I31)</f>
        <v>173576.37150000001</v>
      </c>
      <c r="J32" s="2"/>
      <c r="K32" s="2"/>
      <c r="M32" s="22"/>
      <c r="N32" s="23"/>
      <c r="O32" s="23"/>
      <c r="P32" s="23"/>
      <c r="Q32" s="23"/>
      <c r="R32" s="23"/>
      <c r="S32" s="23"/>
      <c r="T32" s="23"/>
      <c r="U32" s="26"/>
    </row>
    <row r="33" spans="1:21" s="1" customFormat="1" ht="19.5" customHeight="1" x14ac:dyDescent="0.2">
      <c r="A33" s="56" t="s">
        <v>82</v>
      </c>
      <c r="B33" s="45"/>
      <c r="C33" s="45"/>
      <c r="D33" s="45"/>
      <c r="E33" s="45"/>
      <c r="F33" s="81">
        <f>ROUND(F23+F32,-1)</f>
        <v>3200</v>
      </c>
      <c r="G33" s="82"/>
      <c r="H33" s="83"/>
      <c r="I33" s="52">
        <f>ROUND(I23+I32,-3)</f>
        <v>404000</v>
      </c>
      <c r="J33" s="2"/>
      <c r="K33" s="2"/>
      <c r="M33" s="22"/>
      <c r="N33" s="23"/>
      <c r="O33" s="23"/>
      <c r="P33" s="23"/>
      <c r="Q33" s="23"/>
      <c r="R33" s="23"/>
      <c r="S33" s="23"/>
      <c r="T33" s="23"/>
      <c r="U33" s="26"/>
    </row>
    <row r="34" spans="1:21" s="1" customFormat="1" ht="15.75" x14ac:dyDescent="0.2">
      <c r="A34" s="57" t="s">
        <v>83</v>
      </c>
      <c r="B34" s="57"/>
      <c r="C34" s="57"/>
      <c r="D34" s="57"/>
      <c r="E34" s="57"/>
      <c r="F34" s="57"/>
      <c r="G34" s="57"/>
      <c r="H34" s="57"/>
      <c r="I34" s="58">
        <v>0</v>
      </c>
      <c r="J34" s="2"/>
      <c r="K34" s="2"/>
      <c r="M34" s="22"/>
      <c r="N34" s="23"/>
      <c r="O34" s="23"/>
      <c r="P34" s="23"/>
      <c r="Q34" s="23"/>
      <c r="R34" s="25"/>
      <c r="S34" s="23"/>
      <c r="T34" s="23"/>
      <c r="U34" s="26"/>
    </row>
    <row r="35" spans="1:21" s="1" customFormat="1" ht="15.75" x14ac:dyDescent="0.2">
      <c r="A35" s="57" t="s">
        <v>84</v>
      </c>
      <c r="B35" s="57"/>
      <c r="C35" s="57"/>
      <c r="D35" s="57"/>
      <c r="E35" s="57"/>
      <c r="F35" s="57"/>
      <c r="G35" s="57"/>
      <c r="H35" s="57"/>
      <c r="I35" s="58">
        <f>ROUND(I33+I34,-3)</f>
        <v>404000</v>
      </c>
      <c r="J35" s="2"/>
      <c r="K35" s="2"/>
      <c r="M35" s="22"/>
      <c r="N35" s="23"/>
      <c r="O35" s="23"/>
      <c r="P35" s="23"/>
      <c r="Q35" s="23"/>
      <c r="R35" s="23"/>
      <c r="S35" s="23"/>
      <c r="T35" s="23"/>
      <c r="U35" s="26"/>
    </row>
    <row r="36" spans="1:21" s="1" customFormat="1" ht="18.75" customHeight="1" x14ac:dyDescent="0.25">
      <c r="A36" s="41"/>
      <c r="B36" s="41"/>
      <c r="C36" s="41"/>
      <c r="D36" s="41"/>
      <c r="E36" s="41"/>
      <c r="F36" s="41"/>
      <c r="G36" s="41"/>
      <c r="H36" s="41"/>
      <c r="I36" s="41"/>
      <c r="J36" s="2"/>
      <c r="K36" s="18">
        <f>F33/Responses!E10</f>
        <v>3.6823935558112773</v>
      </c>
      <c r="L36" s="18" t="s">
        <v>12</v>
      </c>
      <c r="M36" s="22"/>
      <c r="N36" s="23"/>
      <c r="O36" s="23"/>
      <c r="P36" s="23"/>
      <c r="Q36" s="23"/>
      <c r="R36" s="23"/>
      <c r="S36" s="23"/>
      <c r="T36" s="23"/>
      <c r="U36" s="26"/>
    </row>
    <row r="37" spans="1:21" s="1" customFormat="1" x14ac:dyDescent="0.25">
      <c r="A37" s="59" t="s">
        <v>13</v>
      </c>
      <c r="B37" s="41"/>
      <c r="C37" s="41"/>
      <c r="D37" s="41"/>
      <c r="E37" s="41"/>
      <c r="F37" s="41"/>
      <c r="G37" s="41"/>
      <c r="H37" s="41"/>
      <c r="I37" s="41"/>
      <c r="J37" s="2"/>
      <c r="K37" s="2"/>
      <c r="M37" s="22"/>
      <c r="N37" s="23"/>
      <c r="O37" s="23"/>
      <c r="P37" s="23"/>
      <c r="Q37" s="23"/>
      <c r="R37" s="23"/>
      <c r="S37" s="23"/>
      <c r="T37" s="23"/>
      <c r="U37" s="26"/>
    </row>
    <row r="38" spans="1:21" s="1" customFormat="1" ht="41.45" customHeight="1" x14ac:dyDescent="0.2">
      <c r="A38" s="76" t="s">
        <v>116</v>
      </c>
      <c r="B38" s="76"/>
      <c r="C38" s="76"/>
      <c r="D38" s="76"/>
      <c r="E38" s="76"/>
      <c r="F38" s="76"/>
      <c r="G38" s="76"/>
      <c r="H38" s="76"/>
      <c r="I38" s="76"/>
      <c r="J38" s="71"/>
      <c r="K38" s="71"/>
      <c r="L38" s="71"/>
      <c r="M38" s="71"/>
      <c r="N38" s="71"/>
      <c r="O38" s="72"/>
      <c r="P38" s="72"/>
      <c r="Q38" s="72"/>
      <c r="R38" s="72"/>
      <c r="S38" s="23"/>
      <c r="T38" s="23"/>
      <c r="U38" s="26"/>
    </row>
    <row r="39" spans="1:21" s="1" customFormat="1" ht="66.599999999999994" customHeight="1" x14ac:dyDescent="0.2">
      <c r="A39" s="77" t="s">
        <v>110</v>
      </c>
      <c r="B39" s="77"/>
      <c r="C39" s="77"/>
      <c r="D39" s="77"/>
      <c r="E39" s="77"/>
      <c r="F39" s="77"/>
      <c r="G39" s="77"/>
      <c r="H39" s="77"/>
      <c r="I39" s="77"/>
      <c r="J39" s="7"/>
      <c r="K39" s="7"/>
      <c r="L39" s="2"/>
      <c r="M39" s="22"/>
      <c r="N39" s="23"/>
      <c r="O39" s="23"/>
      <c r="P39" s="23"/>
      <c r="Q39" s="23"/>
      <c r="R39" s="23"/>
      <c r="S39" s="23"/>
      <c r="T39" s="23"/>
      <c r="U39" s="26"/>
    </row>
    <row r="40" spans="1:21" s="1" customFormat="1" ht="15.75" x14ac:dyDescent="0.2">
      <c r="A40" s="76" t="s">
        <v>85</v>
      </c>
      <c r="B40" s="76"/>
      <c r="C40" s="76"/>
      <c r="D40" s="76"/>
      <c r="E40" s="76"/>
      <c r="F40" s="76"/>
      <c r="G40" s="76"/>
      <c r="H40" s="76"/>
      <c r="I40" s="76"/>
      <c r="J40" s="9"/>
      <c r="L40" s="2"/>
      <c r="M40" s="22"/>
      <c r="N40" s="23"/>
      <c r="O40" s="23"/>
      <c r="P40" s="23"/>
      <c r="Q40" s="23"/>
      <c r="R40" s="25"/>
      <c r="S40" s="23"/>
      <c r="T40" s="23"/>
      <c r="U40" s="26"/>
    </row>
    <row r="41" spans="1:21" s="1" customFormat="1" ht="29.45" customHeight="1" x14ac:dyDescent="0.2">
      <c r="A41" s="76" t="s">
        <v>117</v>
      </c>
      <c r="B41" s="76"/>
      <c r="C41" s="76"/>
      <c r="D41" s="76"/>
      <c r="E41" s="76"/>
      <c r="F41" s="76"/>
      <c r="G41" s="76"/>
      <c r="H41" s="76"/>
      <c r="I41" s="76"/>
      <c r="J41" s="69"/>
      <c r="K41" s="70"/>
      <c r="L41" s="71"/>
      <c r="N41" s="23"/>
      <c r="O41" s="23"/>
      <c r="P41" s="23"/>
      <c r="Q41" s="23"/>
      <c r="R41" s="23"/>
      <c r="S41" s="23"/>
      <c r="T41" s="23"/>
      <c r="U41" s="26"/>
    </row>
    <row r="42" spans="1:21" s="1" customFormat="1" ht="15.75" x14ac:dyDescent="0.2">
      <c r="A42" s="89" t="s">
        <v>86</v>
      </c>
      <c r="B42" s="89"/>
      <c r="C42" s="89"/>
      <c r="D42" s="89"/>
      <c r="E42" s="89"/>
      <c r="F42" s="89"/>
      <c r="G42" s="89"/>
      <c r="H42" s="89"/>
      <c r="I42" s="89"/>
      <c r="J42" s="9"/>
      <c r="K42" s="9"/>
      <c r="L42" s="2"/>
      <c r="M42" s="22"/>
      <c r="N42" s="23"/>
      <c r="O42" s="23"/>
      <c r="P42" s="23"/>
      <c r="Q42" s="23"/>
      <c r="R42" s="23"/>
      <c r="S42" s="23"/>
      <c r="T42" s="23"/>
      <c r="U42" s="26"/>
    </row>
    <row r="43" spans="1:21" s="1" customFormat="1" ht="15.75" x14ac:dyDescent="0.25">
      <c r="A43" s="89" t="s">
        <v>87</v>
      </c>
      <c r="B43" s="89"/>
      <c r="C43" s="89"/>
      <c r="D43" s="89"/>
      <c r="E43" s="89"/>
      <c r="F43" s="89"/>
      <c r="G43" s="89"/>
      <c r="H43" s="89"/>
      <c r="I43" s="89"/>
      <c r="J43" s="2"/>
      <c r="M43" s="29"/>
      <c r="N43" s="29"/>
      <c r="O43" s="29"/>
      <c r="P43" s="29"/>
      <c r="Q43" s="29"/>
      <c r="R43" s="30"/>
      <c r="S43" s="30"/>
      <c r="T43" s="30"/>
      <c r="U43" s="31"/>
    </row>
    <row r="44" spans="1:21" s="1" customFormat="1" ht="16.5" x14ac:dyDescent="0.25">
      <c r="A44" s="90" t="s">
        <v>88</v>
      </c>
      <c r="B44" s="90"/>
      <c r="C44" s="90"/>
      <c r="D44" s="90"/>
      <c r="E44" s="90"/>
      <c r="F44" s="90"/>
      <c r="G44" s="90"/>
      <c r="H44" s="90"/>
      <c r="I44" s="90"/>
      <c r="J44" s="2"/>
      <c r="M44" s="32"/>
      <c r="N44" s="32"/>
      <c r="O44" s="32"/>
      <c r="P44" s="32"/>
      <c r="Q44" s="32"/>
      <c r="R44" s="30"/>
      <c r="S44" s="30"/>
      <c r="T44" s="30"/>
      <c r="U44" s="31"/>
    </row>
    <row r="45" spans="1:21" s="1" customFormat="1" x14ac:dyDescent="0.25">
      <c r="A45" s="41"/>
      <c r="B45" s="41"/>
      <c r="C45" s="41"/>
      <c r="D45" s="41"/>
      <c r="E45" s="41"/>
      <c r="F45" s="41"/>
      <c r="G45" s="41"/>
      <c r="H45" s="41"/>
      <c r="I45" s="41"/>
      <c r="J45" s="2"/>
      <c r="M45" s="32"/>
      <c r="N45" s="32"/>
      <c r="O45" s="32"/>
      <c r="P45" s="32"/>
      <c r="Q45" s="32"/>
      <c r="R45" s="32"/>
      <c r="S45" s="32"/>
      <c r="T45" s="32"/>
      <c r="U45" s="31"/>
    </row>
    <row r="46" spans="1:21" s="1" customFormat="1" x14ac:dyDescent="0.25">
      <c r="A46" s="41"/>
      <c r="B46" s="41"/>
      <c r="C46" s="41"/>
      <c r="D46" s="41"/>
      <c r="E46" s="41"/>
      <c r="F46" s="41"/>
      <c r="G46" s="41"/>
      <c r="H46" s="41"/>
      <c r="I46" s="41"/>
      <c r="J46" s="2"/>
      <c r="M46" s="32"/>
      <c r="N46" s="32"/>
      <c r="O46" s="32"/>
      <c r="P46" s="32"/>
      <c r="Q46" s="32"/>
      <c r="R46" s="32"/>
      <c r="S46" s="32"/>
      <c r="T46" s="32"/>
      <c r="U46" s="31"/>
    </row>
    <row r="47" spans="1:21" s="1" customFormat="1" x14ac:dyDescent="0.25">
      <c r="A47" s="41"/>
      <c r="B47" s="41"/>
      <c r="C47" s="41"/>
      <c r="D47" s="41"/>
      <c r="E47" s="41"/>
      <c r="F47" s="41"/>
      <c r="G47" s="41"/>
      <c r="H47" s="41"/>
      <c r="I47" s="41"/>
      <c r="J47" s="2"/>
      <c r="M47" s="16"/>
      <c r="N47" s="16"/>
      <c r="O47" s="16"/>
      <c r="P47" s="16"/>
      <c r="Q47" s="16"/>
      <c r="R47" s="16"/>
      <c r="S47" s="16"/>
      <c r="T47" s="16"/>
      <c r="U47" s="16"/>
    </row>
    <row r="48" spans="1:21" s="1" customFormat="1" x14ac:dyDescent="0.25">
      <c r="A48" s="41"/>
      <c r="B48" s="41"/>
      <c r="C48" s="41"/>
      <c r="D48" s="41"/>
      <c r="E48" s="41"/>
      <c r="F48" s="41"/>
      <c r="G48" s="41"/>
      <c r="H48" s="41"/>
      <c r="I48" s="41"/>
      <c r="J48" s="2"/>
      <c r="M48" s="16"/>
      <c r="N48" s="16"/>
      <c r="O48" s="16"/>
      <c r="P48" s="16"/>
      <c r="Q48" s="16"/>
      <c r="R48" s="16"/>
      <c r="S48" s="16"/>
      <c r="T48" s="16"/>
      <c r="U48" s="16"/>
    </row>
    <row r="49" spans="1:21" s="1" customFormat="1" x14ac:dyDescent="0.25">
      <c r="A49" s="41"/>
      <c r="B49" s="41"/>
      <c r="C49" s="41"/>
      <c r="D49" s="41"/>
      <c r="E49" s="41"/>
      <c r="F49" s="41"/>
      <c r="G49" s="41"/>
      <c r="H49" s="41"/>
      <c r="I49" s="41"/>
      <c r="J49" s="6"/>
      <c r="M49" s="16"/>
      <c r="N49" s="16"/>
      <c r="O49" s="16"/>
      <c r="P49" s="16"/>
      <c r="Q49" s="16"/>
      <c r="R49" s="16"/>
      <c r="S49" s="16"/>
      <c r="T49" s="16"/>
      <c r="U49" s="16"/>
    </row>
    <row r="50" spans="1:21" s="1" customFormat="1" x14ac:dyDescent="0.25">
      <c r="A50" s="41"/>
      <c r="B50" s="41"/>
      <c r="C50" s="41"/>
      <c r="D50" s="41"/>
      <c r="E50" s="41"/>
      <c r="F50" s="41"/>
      <c r="G50" s="41"/>
      <c r="H50" s="41"/>
      <c r="I50" s="41"/>
      <c r="J50" s="2"/>
      <c r="M50" s="16"/>
      <c r="N50" s="16"/>
      <c r="O50" s="16"/>
      <c r="P50" s="16"/>
      <c r="Q50" s="16"/>
      <c r="R50" s="16"/>
      <c r="S50" s="16"/>
      <c r="T50" s="16"/>
      <c r="U50" s="16"/>
    </row>
    <row r="51" spans="1:21" s="1" customFormat="1" x14ac:dyDescent="0.25">
      <c r="A51" s="41"/>
      <c r="B51" s="41"/>
      <c r="C51" s="41"/>
      <c r="D51" s="41"/>
      <c r="E51" s="41"/>
      <c r="F51" s="41"/>
      <c r="G51" s="41"/>
      <c r="H51" s="41"/>
      <c r="I51" s="41"/>
      <c r="M51" s="16"/>
      <c r="N51" s="16"/>
      <c r="O51" s="16"/>
      <c r="P51" s="16"/>
      <c r="Q51" s="16"/>
      <c r="R51" s="16"/>
      <c r="S51" s="16"/>
      <c r="T51" s="16"/>
      <c r="U51" s="16"/>
    </row>
    <row r="52" spans="1:21" s="1" customFormat="1" x14ac:dyDescent="0.25">
      <c r="A52" s="41"/>
      <c r="B52" s="41"/>
      <c r="C52" s="41"/>
      <c r="D52" s="41"/>
      <c r="E52" s="41"/>
      <c r="F52" s="41"/>
      <c r="G52" s="41"/>
      <c r="H52" s="41"/>
      <c r="I52" s="41"/>
      <c r="M52" s="16"/>
      <c r="N52" s="16"/>
      <c r="O52" s="16"/>
      <c r="P52" s="16"/>
      <c r="Q52" s="16"/>
      <c r="R52" s="16"/>
      <c r="S52" s="16"/>
      <c r="T52" s="16"/>
      <c r="U52" s="16"/>
    </row>
    <row r="53" spans="1:21" s="1" customFormat="1" x14ac:dyDescent="0.25">
      <c r="A53" s="41"/>
      <c r="B53" s="41"/>
      <c r="C53" s="41"/>
      <c r="D53" s="41"/>
      <c r="E53" s="41"/>
      <c r="F53" s="41"/>
      <c r="G53" s="41"/>
      <c r="H53" s="41"/>
      <c r="I53" s="41"/>
      <c r="M53" s="33"/>
      <c r="N53" s="33"/>
      <c r="O53" s="33"/>
      <c r="P53" s="33"/>
      <c r="Q53" s="33"/>
      <c r="R53" s="33"/>
      <c r="S53" s="33"/>
      <c r="T53" s="33"/>
      <c r="U53" s="33"/>
    </row>
    <row r="54" spans="1:21" s="1" customFormat="1" x14ac:dyDescent="0.25">
      <c r="A54" s="41"/>
      <c r="B54" s="41"/>
      <c r="C54" s="41"/>
      <c r="D54" s="41"/>
      <c r="E54" s="41"/>
      <c r="F54" s="41"/>
      <c r="G54" s="41"/>
      <c r="H54" s="41"/>
      <c r="I54" s="41"/>
      <c r="M54" s="16"/>
      <c r="N54" s="16"/>
      <c r="O54" s="16"/>
      <c r="P54" s="16"/>
      <c r="Q54" s="16"/>
      <c r="R54" s="16"/>
      <c r="S54" s="16"/>
      <c r="T54" s="16"/>
      <c r="U54" s="16"/>
    </row>
    <row r="55" spans="1:21" s="1" customFormat="1" x14ac:dyDescent="0.25">
      <c r="A55" s="41"/>
      <c r="B55" s="41"/>
      <c r="C55" s="41"/>
      <c r="D55" s="41"/>
      <c r="E55" s="41"/>
      <c r="F55" s="41"/>
      <c r="G55" s="41"/>
      <c r="H55" s="41"/>
      <c r="I55" s="41"/>
      <c r="M55" s="16"/>
      <c r="N55" s="16"/>
      <c r="O55" s="16"/>
      <c r="P55" s="16"/>
      <c r="Q55" s="16"/>
      <c r="R55" s="16"/>
      <c r="S55" s="16"/>
      <c r="T55" s="16"/>
      <c r="U55" s="16"/>
    </row>
    <row r="56" spans="1:21" s="1" customFormat="1" x14ac:dyDescent="0.25">
      <c r="A56" s="41"/>
      <c r="B56" s="41"/>
      <c r="C56" s="41"/>
      <c r="D56" s="41"/>
      <c r="E56" s="41"/>
      <c r="F56" s="41"/>
      <c r="G56" s="41"/>
      <c r="H56" s="41"/>
      <c r="I56" s="41"/>
      <c r="M56" s="16"/>
      <c r="N56" s="16"/>
      <c r="O56" s="16"/>
      <c r="P56" s="16"/>
      <c r="Q56" s="16"/>
      <c r="R56" s="16"/>
      <c r="S56" s="16"/>
      <c r="T56" s="16"/>
      <c r="U56" s="16"/>
    </row>
    <row r="70" ht="15.75" customHeight="1" x14ac:dyDescent="0.25"/>
    <row r="71" ht="15" customHeight="1" x14ac:dyDescent="0.25"/>
  </sheetData>
  <sortState xmlns:xlrd2="http://schemas.microsoft.com/office/spreadsheetml/2017/richdata2" ref="A61:C76">
    <sortCondition ref="C61:C76"/>
  </sortState>
  <mergeCells count="13">
    <mergeCell ref="A42:I42"/>
    <mergeCell ref="A43:I43"/>
    <mergeCell ref="A44:I44"/>
    <mergeCell ref="A38:I38"/>
    <mergeCell ref="A39:I39"/>
    <mergeCell ref="A41:I41"/>
    <mergeCell ref="K4:L4"/>
    <mergeCell ref="A3:A4"/>
    <mergeCell ref="B23:C23"/>
    <mergeCell ref="F23:H23"/>
    <mergeCell ref="F32:H32"/>
    <mergeCell ref="F33:H33"/>
    <mergeCell ref="A40:I40"/>
  </mergeCells>
  <phoneticPr fontId="19" type="noConversion"/>
  <pageMargins left="0.7" right="0.7" top="0.75" bottom="0.75" header="0.3" footer="0.3"/>
  <pageSetup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8443F-7CF2-4AB9-A4F5-AA1F42586018}">
  <dimension ref="A1:L33"/>
  <sheetViews>
    <sheetView workbookViewId="0">
      <selection activeCell="A2" sqref="A2"/>
    </sheetView>
  </sheetViews>
  <sheetFormatPr defaultRowHeight="15" x14ac:dyDescent="0.25"/>
  <cols>
    <col min="1" max="1" width="43.7109375" customWidth="1"/>
    <col min="2" max="2" width="10.7109375" customWidth="1"/>
    <col min="7" max="7" width="11.5703125" customWidth="1"/>
    <col min="8" max="8" width="9.5703125" customWidth="1"/>
    <col min="9" max="9" width="11.42578125" bestFit="1" customWidth="1"/>
    <col min="10" max="10" width="8.140625" customWidth="1"/>
    <col min="11" max="11" width="11.85546875" customWidth="1"/>
  </cols>
  <sheetData>
    <row r="1" spans="1:12" ht="15.75" x14ac:dyDescent="0.25">
      <c r="A1" s="40" t="s">
        <v>89</v>
      </c>
      <c r="K1" s="2"/>
    </row>
    <row r="2" spans="1:12" x14ac:dyDescent="0.25">
      <c r="L2" s="2"/>
    </row>
    <row r="3" spans="1:12" x14ac:dyDescent="0.25">
      <c r="A3" s="79" t="s">
        <v>90</v>
      </c>
      <c r="B3" s="15" t="s">
        <v>16</v>
      </c>
      <c r="C3" s="15" t="s">
        <v>17</v>
      </c>
      <c r="D3" s="15" t="s">
        <v>18</v>
      </c>
      <c r="E3" s="15" t="s">
        <v>19</v>
      </c>
      <c r="F3" s="15" t="s">
        <v>20</v>
      </c>
      <c r="G3" s="15" t="s">
        <v>21</v>
      </c>
      <c r="H3" s="15" t="s">
        <v>22</v>
      </c>
      <c r="I3" s="15" t="s">
        <v>41</v>
      </c>
      <c r="J3" s="1"/>
      <c r="K3" s="1"/>
      <c r="L3" s="1"/>
    </row>
    <row r="4" spans="1:12" ht="76.5" x14ac:dyDescent="0.25">
      <c r="A4" s="79"/>
      <c r="B4" s="15" t="s">
        <v>91</v>
      </c>
      <c r="C4" s="15" t="s">
        <v>92</v>
      </c>
      <c r="D4" s="15" t="s">
        <v>93</v>
      </c>
      <c r="E4" s="15" t="s">
        <v>94</v>
      </c>
      <c r="F4" s="15" t="s">
        <v>46</v>
      </c>
      <c r="G4" s="15" t="s">
        <v>47</v>
      </c>
      <c r="H4" s="15" t="s">
        <v>95</v>
      </c>
      <c r="I4" s="15" t="s">
        <v>49</v>
      </c>
      <c r="J4" s="1"/>
      <c r="K4" s="78" t="s">
        <v>7</v>
      </c>
      <c r="L4" s="78"/>
    </row>
    <row r="5" spans="1:12" ht="15.75" x14ac:dyDescent="0.25">
      <c r="A5" s="43" t="s">
        <v>96</v>
      </c>
      <c r="B5" s="15"/>
      <c r="C5" s="15"/>
      <c r="D5" s="15"/>
      <c r="E5" s="15"/>
      <c r="F5" s="15"/>
      <c r="G5" s="15"/>
      <c r="H5" s="15"/>
      <c r="I5" s="15"/>
      <c r="J5" s="1"/>
      <c r="K5" s="8" t="s">
        <v>8</v>
      </c>
      <c r="L5" s="17">
        <v>73.456000000000003</v>
      </c>
    </row>
    <row r="6" spans="1:12" x14ac:dyDescent="0.25">
      <c r="A6" s="46" t="s">
        <v>97</v>
      </c>
      <c r="B6" s="44">
        <v>2</v>
      </c>
      <c r="C6" s="44">
        <v>1</v>
      </c>
      <c r="D6" s="44">
        <f>B6*C6</f>
        <v>2</v>
      </c>
      <c r="E6" s="44">
        <v>0</v>
      </c>
      <c r="F6" s="44">
        <f>D6*E6</f>
        <v>0</v>
      </c>
      <c r="G6" s="44">
        <f>F6*0.05</f>
        <v>0</v>
      </c>
      <c r="H6" s="44">
        <f>F6*0.1</f>
        <v>0</v>
      </c>
      <c r="I6" s="61">
        <f>$L$6*F6+$L$5*G6+$L$7*H6</f>
        <v>0</v>
      </c>
      <c r="J6" s="1"/>
      <c r="K6" s="8" t="s">
        <v>15</v>
      </c>
      <c r="L6" s="17">
        <v>54.512</v>
      </c>
    </row>
    <row r="7" spans="1:12" x14ac:dyDescent="0.25">
      <c r="A7" s="46" t="s">
        <v>98</v>
      </c>
      <c r="B7" s="44">
        <v>2</v>
      </c>
      <c r="C7" s="44">
        <v>1</v>
      </c>
      <c r="D7" s="44">
        <f t="shared" ref="D7:D10" si="0">B7*C7</f>
        <v>2</v>
      </c>
      <c r="E7" s="44">
        <v>0</v>
      </c>
      <c r="F7" s="44">
        <f t="shared" ref="F7:F10" si="1">D7*E7</f>
        <v>0</v>
      </c>
      <c r="G7" s="44">
        <f t="shared" ref="G7:G10" si="2">F7*0.05</f>
        <v>0</v>
      </c>
      <c r="H7" s="44">
        <f t="shared" ref="H7:H10" si="3">F7*0.1</f>
        <v>0</v>
      </c>
      <c r="I7" s="61">
        <f t="shared" ref="I7:I10" si="4">$L$6*F7+$L$5*G7+$L$7*H7</f>
        <v>0</v>
      </c>
      <c r="J7" s="1"/>
      <c r="K7" s="8" t="s">
        <v>10</v>
      </c>
      <c r="L7" s="17">
        <v>29.504000000000001</v>
      </c>
    </row>
    <row r="8" spans="1:12" x14ac:dyDescent="0.25">
      <c r="A8" s="46" t="s">
        <v>99</v>
      </c>
      <c r="B8" s="44">
        <v>2</v>
      </c>
      <c r="C8" s="44">
        <v>1</v>
      </c>
      <c r="D8" s="44">
        <f t="shared" si="0"/>
        <v>2</v>
      </c>
      <c r="E8" s="44">
        <f>'Table 1'!E19</f>
        <v>21</v>
      </c>
      <c r="F8" s="44">
        <f t="shared" si="1"/>
        <v>42</v>
      </c>
      <c r="G8" s="44">
        <f t="shared" si="2"/>
        <v>2.1</v>
      </c>
      <c r="H8" s="44">
        <f t="shared" si="3"/>
        <v>4.2</v>
      </c>
      <c r="I8" s="61">
        <f t="shared" si="4"/>
        <v>2567.6783999999998</v>
      </c>
      <c r="J8" s="7"/>
      <c r="K8" s="7"/>
      <c r="L8" s="1"/>
    </row>
    <row r="9" spans="1:12" ht="19.5" customHeight="1" x14ac:dyDescent="0.25">
      <c r="A9" s="46" t="s">
        <v>100</v>
      </c>
      <c r="B9" s="44">
        <v>2</v>
      </c>
      <c r="C9" s="44">
        <v>1.2</v>
      </c>
      <c r="D9" s="44">
        <f t="shared" si="0"/>
        <v>2.4</v>
      </c>
      <c r="E9" s="44">
        <f>'Table 1'!E20</f>
        <v>25.2</v>
      </c>
      <c r="F9" s="44">
        <f t="shared" si="1"/>
        <v>60.48</v>
      </c>
      <c r="G9" s="44">
        <f t="shared" si="2"/>
        <v>3.024</v>
      </c>
      <c r="H9" s="44">
        <f t="shared" si="3"/>
        <v>6.048</v>
      </c>
      <c r="I9" s="61">
        <f t="shared" si="4"/>
        <v>3697.4568959999997</v>
      </c>
      <c r="J9" s="7"/>
      <c r="K9" s="7"/>
      <c r="L9" s="2"/>
    </row>
    <row r="10" spans="1:12" x14ac:dyDescent="0.25">
      <c r="A10" s="46" t="s">
        <v>101</v>
      </c>
      <c r="B10" s="44">
        <v>8</v>
      </c>
      <c r="C10" s="44">
        <v>1.2</v>
      </c>
      <c r="D10" s="44">
        <f t="shared" si="0"/>
        <v>9.6</v>
      </c>
      <c r="E10" s="44">
        <f>'Table 1'!E20</f>
        <v>25.2</v>
      </c>
      <c r="F10" s="47">
        <f t="shared" si="1"/>
        <v>241.92</v>
      </c>
      <c r="G10" s="44">
        <f t="shared" si="2"/>
        <v>12.096</v>
      </c>
      <c r="H10" s="44">
        <f t="shared" si="3"/>
        <v>24.192</v>
      </c>
      <c r="I10" s="61">
        <f t="shared" si="4"/>
        <v>14789.827583999999</v>
      </c>
      <c r="J10" s="9"/>
      <c r="K10" s="9"/>
      <c r="L10" s="19"/>
    </row>
    <row r="11" spans="1:12" ht="15.75" x14ac:dyDescent="0.25">
      <c r="A11" s="46" t="s">
        <v>102</v>
      </c>
      <c r="B11" s="44" t="s">
        <v>51</v>
      </c>
      <c r="C11" s="45"/>
      <c r="D11" s="45"/>
      <c r="E11" s="45"/>
      <c r="F11" s="45"/>
      <c r="G11" s="45"/>
      <c r="H11" s="45"/>
      <c r="I11" s="62"/>
      <c r="J11" s="1"/>
      <c r="K11" s="1"/>
      <c r="L11" s="1"/>
    </row>
    <row r="12" spans="1:12" ht="15.75" x14ac:dyDescent="0.25">
      <c r="A12" s="56" t="s">
        <v>103</v>
      </c>
      <c r="B12" s="45"/>
      <c r="C12" s="45"/>
      <c r="D12" s="45"/>
      <c r="E12" s="45"/>
      <c r="F12" s="85">
        <f>ROUND(SUM(F6:H11),0)</f>
        <v>396</v>
      </c>
      <c r="G12" s="85"/>
      <c r="H12" s="85"/>
      <c r="I12" s="63">
        <f>ROUND(SUM(I6:I11),-2)</f>
        <v>21100</v>
      </c>
      <c r="J12" s="1"/>
      <c r="K12" s="1"/>
      <c r="L12" s="1"/>
    </row>
    <row r="13" spans="1:12" ht="15" customHeight="1" x14ac:dyDescent="0.25">
      <c r="J13" s="1"/>
      <c r="K13" s="1"/>
      <c r="L13" s="1"/>
    </row>
    <row r="14" spans="1:12" x14ac:dyDescent="0.25">
      <c r="A14" s="91" t="s">
        <v>13</v>
      </c>
      <c r="B14" s="91"/>
      <c r="C14" s="91"/>
      <c r="D14" s="91"/>
      <c r="E14" s="91"/>
      <c r="F14" s="91"/>
      <c r="G14" s="91"/>
      <c r="H14" s="91"/>
      <c r="I14" s="91"/>
      <c r="J14" s="1"/>
      <c r="K14" s="1"/>
      <c r="L14" s="1"/>
    </row>
    <row r="15" spans="1:12" ht="37.15" customHeight="1" x14ac:dyDescent="0.25">
      <c r="A15" s="76" t="s">
        <v>116</v>
      </c>
      <c r="B15" s="76"/>
      <c r="C15" s="76"/>
      <c r="D15" s="76"/>
      <c r="E15" s="76"/>
      <c r="F15" s="76"/>
      <c r="G15" s="76"/>
      <c r="H15" s="76"/>
      <c r="I15" s="76"/>
      <c r="J15" s="1"/>
      <c r="K15" s="1"/>
      <c r="L15" s="1"/>
    </row>
    <row r="16" spans="1:12" ht="54.6" customHeight="1" x14ac:dyDescent="0.25">
      <c r="A16" s="84" t="s">
        <v>112</v>
      </c>
      <c r="B16" s="76"/>
      <c r="C16" s="76"/>
      <c r="D16" s="76"/>
      <c r="E16" s="76"/>
      <c r="F16" s="76"/>
      <c r="G16" s="76"/>
      <c r="H16" s="76"/>
      <c r="I16" s="76"/>
      <c r="J16" s="1"/>
      <c r="K16" s="1"/>
      <c r="L16" s="1"/>
    </row>
    <row r="17" spans="1:12" ht="34.9" customHeight="1" x14ac:dyDescent="0.25">
      <c r="A17" s="76" t="s">
        <v>111</v>
      </c>
      <c r="B17" s="76"/>
      <c r="C17" s="76"/>
      <c r="D17" s="76"/>
      <c r="E17" s="76"/>
      <c r="F17" s="76"/>
      <c r="G17" s="76"/>
      <c r="H17" s="76"/>
      <c r="I17" s="76"/>
      <c r="J17" s="1"/>
      <c r="K17" s="1"/>
      <c r="L17" s="1"/>
    </row>
    <row r="18" spans="1:12" ht="15.75" x14ac:dyDescent="0.25">
      <c r="A18" s="76" t="s">
        <v>104</v>
      </c>
      <c r="B18" s="76"/>
      <c r="C18" s="76"/>
      <c r="D18" s="76"/>
      <c r="E18" s="76"/>
      <c r="F18" s="76"/>
      <c r="G18" s="76"/>
      <c r="H18" s="76"/>
      <c r="I18" s="76"/>
      <c r="J18" s="1"/>
      <c r="K18" s="1"/>
      <c r="L18" s="1"/>
    </row>
    <row r="19" spans="1:12" ht="16.5" x14ac:dyDescent="0.25">
      <c r="A19" s="90" t="s">
        <v>105</v>
      </c>
      <c r="B19" s="90"/>
      <c r="C19" s="90"/>
      <c r="D19" s="90"/>
      <c r="E19" s="90"/>
      <c r="F19" s="90"/>
      <c r="G19" s="90"/>
      <c r="H19" s="90"/>
      <c r="I19" s="90"/>
      <c r="J19" s="1"/>
      <c r="K19" s="1"/>
      <c r="L19" s="1"/>
    </row>
    <row r="20" spans="1:12" x14ac:dyDescent="0.25">
      <c r="J20" s="1"/>
      <c r="K20" s="1"/>
      <c r="L20" s="1"/>
    </row>
    <row r="21" spans="1:12" ht="14.45" customHeight="1" x14ac:dyDescent="0.25">
      <c r="J21" s="1"/>
      <c r="K21" s="1"/>
      <c r="L21" s="1"/>
    </row>
    <row r="22" spans="1:12" ht="14.45" customHeight="1" x14ac:dyDescent="0.25">
      <c r="J22" s="1"/>
      <c r="K22" s="1"/>
      <c r="L22" s="1"/>
    </row>
    <row r="23" spans="1:12" ht="14.45" customHeight="1" x14ac:dyDescent="0.25">
      <c r="J23" s="1"/>
      <c r="K23" s="1"/>
      <c r="L23" s="1"/>
    </row>
    <row r="24" spans="1:12" x14ac:dyDescent="0.25">
      <c r="J24" s="1"/>
      <c r="K24" s="1"/>
      <c r="L24" s="1"/>
    </row>
    <row r="25" spans="1:12" x14ac:dyDescent="0.25">
      <c r="J25" s="1"/>
      <c r="K25" s="1"/>
      <c r="L25" s="1"/>
    </row>
    <row r="26" spans="1:12" x14ac:dyDescent="0.25">
      <c r="J26" s="1"/>
      <c r="K26" s="1"/>
      <c r="L26" s="1"/>
    </row>
    <row r="27" spans="1:12" x14ac:dyDescent="0.25">
      <c r="J27" s="1"/>
      <c r="K27" s="1"/>
      <c r="L27" s="1"/>
    </row>
    <row r="28" spans="1:12" x14ac:dyDescent="0.25">
      <c r="J28" s="1"/>
      <c r="K28" s="1"/>
      <c r="L28" s="1"/>
    </row>
    <row r="29" spans="1:12" x14ac:dyDescent="0.25">
      <c r="J29" s="1"/>
      <c r="K29" s="1"/>
      <c r="L29" s="1"/>
    </row>
    <row r="30" spans="1:12" x14ac:dyDescent="0.25">
      <c r="J30" s="1"/>
      <c r="K30" s="1"/>
      <c r="L30" s="1"/>
    </row>
    <row r="31" spans="1:12" x14ac:dyDescent="0.25">
      <c r="J31" s="1"/>
      <c r="K31" s="1"/>
      <c r="L31" s="1"/>
    </row>
    <row r="32" spans="1:12" x14ac:dyDescent="0.25">
      <c r="J32" s="1"/>
      <c r="K32" s="1"/>
      <c r="L32" s="1"/>
    </row>
    <row r="33" spans="10:12" x14ac:dyDescent="0.25">
      <c r="J33" s="1"/>
      <c r="K33" s="1"/>
      <c r="L33" s="1"/>
    </row>
  </sheetData>
  <mergeCells count="9">
    <mergeCell ref="A19:I19"/>
    <mergeCell ref="A18:I18"/>
    <mergeCell ref="K4:L4"/>
    <mergeCell ref="A16:I16"/>
    <mergeCell ref="A17:I17"/>
    <mergeCell ref="A15:I15"/>
    <mergeCell ref="A3:A4"/>
    <mergeCell ref="F12:H12"/>
    <mergeCell ref="A14:I14"/>
  </mergeCells>
  <pageMargins left="0.7" right="0.7" top="0.75" bottom="0.75" header="0.3" footer="0.3"/>
  <pageSetup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3E3CA-182B-4F98-B2D0-1BA8517B03CE}">
  <dimension ref="A1"/>
  <sheetViews>
    <sheetView zoomScale="90" zoomScaleNormal="90" workbookViewId="0">
      <selection activeCell="E15" sqref="E15"/>
    </sheetView>
  </sheetViews>
  <sheetFormatPr defaultColWidth="22" defaultRowHeight="12.75" x14ac:dyDescent="0.2"/>
  <cols>
    <col min="1" max="16384" width="22" style="11"/>
  </cols>
  <sheetData>
    <row r="1" spans="1:1" x14ac:dyDescent="0.2">
      <c r="A1" s="11" t="s">
        <v>118</v>
      </c>
    </row>
  </sheetData>
  <pageMargins left="0.7" right="0.7" top="0.75" bottom="0.75" header="0.3" footer="0.3"/>
  <pageSetup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A8CA8-D06D-48F9-AB41-065F033F135F}">
  <dimension ref="A1:G10"/>
  <sheetViews>
    <sheetView zoomScaleNormal="100" workbookViewId="0">
      <selection sqref="A1:E1"/>
    </sheetView>
  </sheetViews>
  <sheetFormatPr defaultRowHeight="15" x14ac:dyDescent="0.25"/>
  <cols>
    <col min="1" max="1" width="22.28515625" bestFit="1" customWidth="1"/>
    <col min="2" max="2" width="11.85546875" customWidth="1"/>
    <col min="3" max="3" width="12.7109375" customWidth="1"/>
    <col min="4" max="4" width="11.42578125" customWidth="1"/>
    <col min="5" max="5" width="14.7109375" customWidth="1"/>
  </cols>
  <sheetData>
    <row r="1" spans="1:7" s="11" customFormat="1" ht="15.75" x14ac:dyDescent="0.2">
      <c r="A1" s="86" t="s">
        <v>5</v>
      </c>
      <c r="B1" s="86"/>
      <c r="C1" s="86"/>
      <c r="D1" s="86"/>
      <c r="E1" s="86"/>
    </row>
    <row r="2" spans="1:7" s="11" customFormat="1" ht="12.75" x14ac:dyDescent="0.2">
      <c r="A2" s="12" t="s">
        <v>16</v>
      </c>
      <c r="B2" s="12" t="s">
        <v>17</v>
      </c>
      <c r="C2" s="12" t="s">
        <v>18</v>
      </c>
      <c r="D2" s="12" t="s">
        <v>19</v>
      </c>
      <c r="E2" s="12" t="s">
        <v>20</v>
      </c>
      <c r="G2" s="2"/>
    </row>
    <row r="3" spans="1:7" s="11" customFormat="1" ht="102" x14ac:dyDescent="0.2">
      <c r="A3" s="12" t="s">
        <v>23</v>
      </c>
      <c r="B3" s="12" t="s">
        <v>24</v>
      </c>
      <c r="C3" s="12" t="s">
        <v>25</v>
      </c>
      <c r="D3" s="12" t="s">
        <v>26</v>
      </c>
      <c r="E3" s="12" t="s">
        <v>27</v>
      </c>
    </row>
    <row r="4" spans="1:7" s="11" customFormat="1" ht="17.25" customHeight="1" x14ac:dyDescent="0.2">
      <c r="A4" s="64" t="s">
        <v>106</v>
      </c>
      <c r="B4" s="65">
        <v>0</v>
      </c>
      <c r="C4" s="65">
        <v>1</v>
      </c>
      <c r="D4" s="65">
        <v>0</v>
      </c>
      <c r="E4" s="65">
        <f>(B4*C4)+D4</f>
        <v>0</v>
      </c>
    </row>
    <row r="5" spans="1:7" s="11" customFormat="1" ht="24" x14ac:dyDescent="0.2">
      <c r="A5" s="64" t="s">
        <v>107</v>
      </c>
      <c r="B5" s="65">
        <v>0</v>
      </c>
      <c r="C5" s="65">
        <v>1</v>
      </c>
      <c r="D5" s="65">
        <v>0</v>
      </c>
      <c r="E5" s="65">
        <f t="shared" ref="E5:E9" si="0">(B5*C5)+D5</f>
        <v>0</v>
      </c>
    </row>
    <row r="6" spans="1:7" s="11" customFormat="1" ht="24" x14ac:dyDescent="0.2">
      <c r="A6" s="64" t="s">
        <v>108</v>
      </c>
      <c r="B6" s="65">
        <f>'Table 1'!E19</f>
        <v>21</v>
      </c>
      <c r="C6" s="65">
        <v>1</v>
      </c>
      <c r="D6" s="65">
        <v>0</v>
      </c>
      <c r="E6" s="65">
        <f t="shared" si="0"/>
        <v>21</v>
      </c>
    </row>
    <row r="7" spans="1:7" s="11" customFormat="1" ht="24" x14ac:dyDescent="0.2">
      <c r="A7" s="64" t="s">
        <v>28</v>
      </c>
      <c r="B7" s="65">
        <f>'Table 1'!E11</f>
        <v>21</v>
      </c>
      <c r="C7" s="65">
        <v>1.2</v>
      </c>
      <c r="D7" s="65">
        <v>0</v>
      </c>
      <c r="E7" s="65">
        <f t="shared" si="0"/>
        <v>25.2</v>
      </c>
    </row>
    <row r="8" spans="1:7" s="11" customFormat="1" ht="12.75" x14ac:dyDescent="0.2">
      <c r="A8" s="64" t="s">
        <v>29</v>
      </c>
      <c r="B8" s="65">
        <f>'Table 1'!E11</f>
        <v>21</v>
      </c>
      <c r="C8" s="65">
        <v>1.2</v>
      </c>
      <c r="D8" s="65">
        <v>0</v>
      </c>
      <c r="E8" s="65">
        <f t="shared" si="0"/>
        <v>25.2</v>
      </c>
      <c r="F8" s="2"/>
    </row>
    <row r="9" spans="1:7" s="11" customFormat="1" ht="12.75" x14ac:dyDescent="0.2">
      <c r="A9" s="64" t="s">
        <v>109</v>
      </c>
      <c r="B9" s="65">
        <v>0</v>
      </c>
      <c r="C9" s="65">
        <v>0</v>
      </c>
      <c r="D9" s="65">
        <v>798</v>
      </c>
      <c r="E9" s="65">
        <f t="shared" si="0"/>
        <v>798</v>
      </c>
    </row>
    <row r="10" spans="1:7" s="11" customFormat="1" ht="24" x14ac:dyDescent="0.2">
      <c r="A10" s="66"/>
      <c r="B10" s="65"/>
      <c r="C10" s="65"/>
      <c r="D10" s="68" t="s">
        <v>119</v>
      </c>
      <c r="E10" s="65">
        <f>ROUND(SUM(E4:E9),0)</f>
        <v>869</v>
      </c>
    </row>
  </sheetData>
  <mergeCells count="1">
    <mergeCell ref="A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E7754-04D5-4DBA-B79C-283E5E0BF946}">
  <dimension ref="A1:I10"/>
  <sheetViews>
    <sheetView zoomScale="90" zoomScaleNormal="90" workbookViewId="0">
      <selection sqref="A1:F1"/>
    </sheetView>
  </sheetViews>
  <sheetFormatPr defaultColWidth="17.7109375" defaultRowHeight="31.9" customHeight="1" x14ac:dyDescent="0.25"/>
  <sheetData>
    <row r="1" spans="1:9" s="11" customFormat="1" ht="31.9" customHeight="1" x14ac:dyDescent="0.2">
      <c r="A1" s="86" t="s">
        <v>1</v>
      </c>
      <c r="B1" s="86"/>
      <c r="C1" s="86"/>
      <c r="D1" s="86"/>
      <c r="E1" s="86"/>
      <c r="F1" s="86"/>
    </row>
    <row r="2" spans="1:9" s="11" customFormat="1" ht="31.9" customHeight="1" x14ac:dyDescent="0.2">
      <c r="A2" s="14"/>
      <c r="B2" s="87" t="s">
        <v>30</v>
      </c>
      <c r="C2" s="87"/>
      <c r="D2" s="14" t="s">
        <v>31</v>
      </c>
      <c r="E2" s="87"/>
      <c r="F2" s="87"/>
      <c r="H2" s="2"/>
    </row>
    <row r="3" spans="1:9" s="11" customFormat="1" ht="31.9" customHeight="1" x14ac:dyDescent="0.2">
      <c r="A3" s="14"/>
      <c r="B3" s="15" t="s">
        <v>16</v>
      </c>
      <c r="C3" s="15" t="s">
        <v>17</v>
      </c>
      <c r="D3" s="15" t="s">
        <v>18</v>
      </c>
      <c r="E3" s="15" t="s">
        <v>19</v>
      </c>
      <c r="F3" s="15" t="s">
        <v>20</v>
      </c>
    </row>
    <row r="4" spans="1:9" s="11" customFormat="1" ht="70.900000000000006" customHeight="1" x14ac:dyDescent="0.2">
      <c r="A4" s="15" t="s">
        <v>32</v>
      </c>
      <c r="B4" s="14" t="s">
        <v>33</v>
      </c>
      <c r="C4" s="14" t="s">
        <v>34</v>
      </c>
      <c r="D4" s="14" t="s">
        <v>114</v>
      </c>
      <c r="E4" s="14" t="s">
        <v>35</v>
      </c>
      <c r="F4" s="14" t="s">
        <v>36</v>
      </c>
      <c r="G4" s="73"/>
    </row>
    <row r="5" spans="1:9" s="11" customFormat="1" ht="31.9" customHeight="1" x14ac:dyDescent="0.2">
      <c r="A5" s="12">
        <v>1</v>
      </c>
      <c r="B5" s="67">
        <v>21</v>
      </c>
      <c r="C5" s="67">
        <v>0</v>
      </c>
      <c r="D5" s="67">
        <v>798</v>
      </c>
      <c r="E5" s="67">
        <v>21</v>
      </c>
      <c r="F5" s="67">
        <f>B5+C5+D5-E5</f>
        <v>798</v>
      </c>
    </row>
    <row r="6" spans="1:9" s="11" customFormat="1" ht="31.9" customHeight="1" x14ac:dyDescent="0.2">
      <c r="A6" s="12">
        <v>2</v>
      </c>
      <c r="B6" s="67">
        <v>21</v>
      </c>
      <c r="C6" s="67">
        <v>0</v>
      </c>
      <c r="D6" s="67">
        <v>798</v>
      </c>
      <c r="E6" s="67">
        <v>21</v>
      </c>
      <c r="F6" s="67">
        <f t="shared" ref="F6:F7" si="0">B6+C6+D6-E6</f>
        <v>798</v>
      </c>
    </row>
    <row r="7" spans="1:9" s="11" customFormat="1" ht="31.9" customHeight="1" x14ac:dyDescent="0.2">
      <c r="A7" s="12">
        <v>3</v>
      </c>
      <c r="B7" s="67">
        <v>21</v>
      </c>
      <c r="C7" s="67">
        <v>0</v>
      </c>
      <c r="D7" s="67">
        <v>798</v>
      </c>
      <c r="E7" s="67">
        <v>21</v>
      </c>
      <c r="F7" s="67">
        <f t="shared" si="0"/>
        <v>798</v>
      </c>
    </row>
    <row r="8" spans="1:9" s="11" customFormat="1" ht="31.9" customHeight="1" x14ac:dyDescent="0.2">
      <c r="A8" s="12" t="s">
        <v>37</v>
      </c>
      <c r="B8" s="67">
        <f>AVERAGE(B5:B7)</f>
        <v>21</v>
      </c>
      <c r="C8" s="67">
        <f>AVERAGE(C5:C7)</f>
        <v>0</v>
      </c>
      <c r="D8" s="67">
        <f>AVERAGE(D5:D7)</f>
        <v>798</v>
      </c>
      <c r="E8" s="67">
        <f t="shared" ref="E8:F8" si="1">AVERAGE(E5:E7)</f>
        <v>21</v>
      </c>
      <c r="F8" s="67">
        <f t="shared" si="1"/>
        <v>798</v>
      </c>
    </row>
    <row r="9" spans="1:9" s="11" customFormat="1" ht="31.9" customHeight="1" x14ac:dyDescent="0.2">
      <c r="A9" s="13" t="s">
        <v>113</v>
      </c>
      <c r="B9" s="74"/>
      <c r="C9" s="74"/>
      <c r="D9" s="74"/>
      <c r="E9" s="74"/>
      <c r="F9" s="74"/>
    </row>
    <row r="10" spans="1:9" s="11" customFormat="1" ht="46.15" customHeight="1" x14ac:dyDescent="0.2">
      <c r="A10" s="88" t="s">
        <v>115</v>
      </c>
      <c r="B10" s="88"/>
      <c r="C10" s="88"/>
      <c r="D10" s="88"/>
      <c r="E10" s="88"/>
      <c r="F10" s="88"/>
      <c r="G10" s="60"/>
      <c r="H10" s="60"/>
      <c r="I10" s="60"/>
    </row>
  </sheetData>
  <mergeCells count="4">
    <mergeCell ref="A1:F1"/>
    <mergeCell ref="B2:C2"/>
    <mergeCell ref="E2:F2"/>
    <mergeCell ref="A10:F1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2024-10-23T21:23:57+00:00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2C2644CEF3BE14BA984F9E32D274554" ma:contentTypeVersion="16" ma:contentTypeDescription="Create a new document." ma:contentTypeScope="" ma:versionID="d513bca65c16c20fa6621e38b2352deb">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02fe02c4-dc41-46ff-9d52-90c0a1b1f611" xmlns:ns6="96fc5250-dc30-4f01-945b-7e46a880eeb3" targetNamespace="http://schemas.microsoft.com/office/2006/metadata/properties" ma:root="true" ma:fieldsID="a96de173cb04a30135a30bb001169eca" ns1:_="" ns2:_="" ns3:_="" ns4:_="" ns5:_="" ns6:_="">
    <xsd:import namespace="http://schemas.microsoft.com/sharepoint/v3"/>
    <xsd:import namespace="4ffa91fb-a0ff-4ac5-b2db-65c790d184a4"/>
    <xsd:import namespace="http://schemas.microsoft.com/sharepoint.v3"/>
    <xsd:import namespace="http://schemas.microsoft.com/sharepoint/v3/fields"/>
    <xsd:import namespace="02fe02c4-dc41-46ff-9d52-90c0a1b1f611"/>
    <xsd:import namespace="96fc5250-dc30-4f01-945b-7e46a880eeb3"/>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DateTaken" minOccurs="0"/>
                <xsd:element ref="ns5:MediaServiceAutoTags" minOccurs="0"/>
                <xsd:element ref="ns5:MediaServiceOCR" minOccurs="0"/>
                <xsd:element ref="ns5:MediaServiceGenerationTime" minOccurs="0"/>
                <xsd:element ref="ns5:MediaServiceEventHashCode" minOccurs="0"/>
                <xsd:element ref="ns1:_ip_UnifiedCompliancePolicyProperties" minOccurs="0"/>
                <xsd:element ref="ns1:_ip_UnifiedCompliancePolicyUIAction" minOccurs="0"/>
                <xsd:element ref="ns5:MediaLengthInSeconds"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205dcaf-ae28-4449-b177-6e6c07e37888}" ma:internalName="TaxCatchAllLabel" ma:readOnly="true" ma:showField="CatchAllDataLabel" ma:web="96fc5250-dc30-4f01-945b-7e46a880eeb3">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205dcaf-ae28-4449-b177-6e6c07e37888}" ma:internalName="TaxCatchAll" ma:showField="CatchAllData" ma:web="96fc5250-dc30-4f01-945b-7e46a880ee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fe02c4-dc41-46ff-9d52-90c0a1b1f611"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DateTaken" ma:index="32" nillable="true" ma:displayName="MediaServiceDateTaken" ma:hidden="true" ma:internalName="MediaServiceDateTaken" ma:readOnly="true">
      <xsd:simpleType>
        <xsd:restriction base="dms:Text"/>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LengthInSeconds" ma:index="39" nillable="true" ma:displayName="MediaLengthInSeconds" ma:hidden="true" ma:internalName="MediaLengthInSeconds" ma:readOnly="true">
      <xsd:simpleType>
        <xsd:restriction base="dms:Unknown"/>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element name="MediaServiceSearchProperties" ma:index="4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fc5250-dc30-4f01-945b-7e46a880eeb3"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1788708A-52BB-4D0F-B232-80F9E123F193}">
  <ds:schemaRefs>
    <ds:schemaRef ds:uri="http://purl.org/dc/dcmitype/"/>
    <ds:schemaRef ds:uri="http://www.w3.org/XML/1998/namespace"/>
    <ds:schemaRef ds:uri="http://schemas.microsoft.com/office/infopath/2007/PartnerControls"/>
    <ds:schemaRef ds:uri="http://schemas.microsoft.com/office/2006/documentManagement/types"/>
    <ds:schemaRef ds:uri="http://purl.org/dc/terms/"/>
    <ds:schemaRef ds:uri="http://schemas.microsoft.com/office/2006/metadata/properties"/>
    <ds:schemaRef ds:uri="1891fcec-84c2-4840-9468-b51a784ab0d1"/>
    <ds:schemaRef ds:uri="http://schemas.openxmlformats.org/package/2006/metadata/core-properties"/>
    <ds:schemaRef ds:uri="4d6aed1e-57d3-46e3-9aba-f706adbce63b"/>
    <ds:schemaRef ds:uri="http://purl.org/dc/elements/1.1/"/>
  </ds:schemaRefs>
</ds:datastoreItem>
</file>

<file path=customXml/itemProps2.xml><?xml version="1.0" encoding="utf-8"?>
<ds:datastoreItem xmlns:ds="http://schemas.openxmlformats.org/officeDocument/2006/customXml" ds:itemID="{7CE5867C-0736-4CE7-84CC-FA50D2D5694C}"/>
</file>

<file path=customXml/itemProps3.xml><?xml version="1.0" encoding="utf-8"?>
<ds:datastoreItem xmlns:ds="http://schemas.openxmlformats.org/officeDocument/2006/customXml" ds:itemID="{8DCED415-8393-4634-9968-A495AFA0611E}">
  <ds:schemaRefs>
    <ds:schemaRef ds:uri="http://schemas.microsoft.com/sharepoint/v3/contenttype/forms"/>
  </ds:schemaRefs>
</ds:datastoreItem>
</file>

<file path=customXml/itemProps4.xml><?xml version="1.0" encoding="utf-8"?>
<ds:datastoreItem xmlns:ds="http://schemas.openxmlformats.org/officeDocument/2006/customXml" ds:itemID="{FB082BB6-AAAC-4378-ACE2-602C38B1E10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vt:lpstr>
      <vt:lpstr>Table 1</vt:lpstr>
      <vt:lpstr>Table 2</vt:lpstr>
      <vt:lpstr>Capital O&amp;M</vt:lpstr>
      <vt:lpstr>Responses</vt:lpstr>
      <vt:lpstr>Respondents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Denise Bevington</dc:creator>
  <cp:keywords/>
  <dc:description/>
  <cp:lastModifiedBy>ERG</cp:lastModifiedBy>
  <cp:revision/>
  <dcterms:created xsi:type="dcterms:W3CDTF">2018-07-19T14:57:42Z</dcterms:created>
  <dcterms:modified xsi:type="dcterms:W3CDTF">2024-03-01T13:51:40Z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0x01010052C2644CEF3BE14BA984F9E32D274554</vt:lpwstr>
  </property>
</Properties>
</file>