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1127.14 Hot Mix Asphalt Facilities NSPS\Drafts\Send to EPA\"/>
    </mc:Choice>
  </mc:AlternateContent>
  <xr:revisionPtr revIDLastSave="0" documentId="13_ncr:1_{B918254C-B6C5-47AD-9BB9-978C9C9FB7CC}" xr6:coauthVersionLast="47" xr6:coauthVersionMax="47" xr10:uidLastSave="{00000000-0000-0000-0000-000000000000}"/>
  <bookViews>
    <workbookView xWindow="-120" yWindow="-120" windowWidth="20730" windowHeight="1116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6" i="1" l="1"/>
  <c r="E10" i="5"/>
  <c r="I12" i="2"/>
  <c r="F12" i="2"/>
  <c r="I32" i="1"/>
  <c r="I23" i="1"/>
  <c r="F33" i="1"/>
  <c r="F32" i="1"/>
  <c r="F23" i="1"/>
  <c r="E20" i="1"/>
  <c r="E12" i="1"/>
  <c r="E11" i="1"/>
  <c r="E9" i="1"/>
  <c r="B6" i="6"/>
  <c r="B8" i="4"/>
  <c r="F6" i="4"/>
  <c r="F7" i="4"/>
  <c r="F5" i="4"/>
  <c r="C8" i="4" l="1"/>
  <c r="E8" i="4"/>
  <c r="D8" i="4"/>
  <c r="E5" i="5"/>
  <c r="E6" i="5"/>
  <c r="E7" i="5"/>
  <c r="E8" i="5"/>
  <c r="E9" i="5"/>
  <c r="E4" i="5"/>
  <c r="B8" i="5"/>
  <c r="E13" i="1"/>
  <c r="B7" i="5"/>
  <c r="B6" i="5"/>
  <c r="E8" i="2"/>
  <c r="F8" i="4" l="1"/>
  <c r="E9" i="2" l="1"/>
  <c r="E10" i="2"/>
  <c r="D10" i="2"/>
  <c r="D9" i="2"/>
  <c r="D8" i="2"/>
  <c r="F8" i="2" s="1"/>
  <c r="D7" i="2"/>
  <c r="F7" i="2" s="1"/>
  <c r="D6" i="2"/>
  <c r="F6" i="2" s="1"/>
  <c r="D29" i="1"/>
  <c r="F29" i="1" s="1"/>
  <c r="D20" i="1"/>
  <c r="D19" i="1"/>
  <c r="F19" i="1" s="1"/>
  <c r="D18" i="1"/>
  <c r="F18" i="1" s="1"/>
  <c r="D17" i="1"/>
  <c r="F17" i="1" s="1"/>
  <c r="D13" i="1"/>
  <c r="F13" i="1" s="1"/>
  <c r="D12" i="1"/>
  <c r="F12" i="1" s="1"/>
  <c r="D11" i="1"/>
  <c r="F11" i="1" s="1"/>
  <c r="D9" i="1"/>
  <c r="F9" i="1" s="1"/>
  <c r="F10" i="2" l="1"/>
  <c r="H10" i="2" s="1"/>
  <c r="F9" i="2"/>
  <c r="H9" i="2" s="1"/>
  <c r="G13" i="1"/>
  <c r="H13" i="1"/>
  <c r="F20" i="1"/>
  <c r="G20" i="1" s="1"/>
  <c r="H6" i="2"/>
  <c r="G6" i="2"/>
  <c r="I6" i="2" s="1"/>
  <c r="H7" i="2"/>
  <c r="G7" i="2"/>
  <c r="I7" i="2" s="1"/>
  <c r="G8" i="2"/>
  <c r="I8" i="2" s="1"/>
  <c r="H8" i="2"/>
  <c r="H12" i="1"/>
  <c r="G12" i="1"/>
  <c r="H17" i="1"/>
  <c r="G17" i="1"/>
  <c r="G9" i="1"/>
  <c r="H9" i="1"/>
  <c r="H19" i="1"/>
  <c r="G19" i="1"/>
  <c r="I19" i="1" s="1"/>
  <c r="H11" i="1"/>
  <c r="G11" i="1"/>
  <c r="H29" i="1"/>
  <c r="I29" i="1" s="1"/>
  <c r="G29" i="1"/>
  <c r="G18" i="1"/>
  <c r="I18" i="1" s="1"/>
  <c r="H18" i="1"/>
  <c r="G10" i="2" l="1"/>
  <c r="I10" i="2" s="1"/>
  <c r="G9" i="2"/>
  <c r="I9" i="2" s="1"/>
  <c r="I13" i="1"/>
  <c r="H20" i="1"/>
  <c r="I9" i="1"/>
  <c r="I17" i="1"/>
  <c r="I11" i="1"/>
  <c r="I12" i="1"/>
  <c r="I20" i="1"/>
  <c r="B4" i="6" l="1"/>
  <c r="B3" i="6"/>
  <c r="I33" i="1" l="1"/>
  <c r="I35" i="1" s="1"/>
  <c r="B5" i="6" s="1"/>
  <c r="B2" i="6"/>
</calcChain>
</file>

<file path=xl/sharedStrings.xml><?xml version="1.0" encoding="utf-8"?>
<sst xmlns="http://schemas.openxmlformats.org/spreadsheetml/2006/main" count="156" uniqueCount="121">
  <si>
    <t>ICR Summary Information</t>
  </si>
  <si>
    <t>Number of Respondents</t>
  </si>
  <si>
    <t>Total Estimated Burden Hours</t>
  </si>
  <si>
    <t>Total Estimated Costs</t>
  </si>
  <si>
    <t>Annualized Capital O&amp;M</t>
  </si>
  <si>
    <t>Total Annual Responses</t>
  </si>
  <si>
    <t>Form Number</t>
  </si>
  <si>
    <t>Labor Rates</t>
  </si>
  <si>
    <t>Management</t>
  </si>
  <si>
    <t>Technical</t>
  </si>
  <si>
    <t>Clerical</t>
  </si>
  <si>
    <t>Subtotal for Reporting Requirements</t>
  </si>
  <si>
    <t>hr/response</t>
  </si>
  <si>
    <t>Assumptions:</t>
  </si>
  <si>
    <t>Burden item</t>
  </si>
  <si>
    <t xml:space="preserve">Technical </t>
  </si>
  <si>
    <t>(A)</t>
  </si>
  <si>
    <t>(B)</t>
  </si>
  <si>
    <t>(C)</t>
  </si>
  <si>
    <t>(D)</t>
  </si>
  <si>
    <t>(E)</t>
  </si>
  <si>
    <t>(F)</t>
  </si>
  <si>
    <t>(G)</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</si>
  <si>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</si>
  <si>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</si>
  <si>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</si>
  <si>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</si>
  <si>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</si>
  <si>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</si>
  <si>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Performance test reports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</si>
  <si>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</si>
  <si>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</si>
  <si>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</si>
  <si>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</si>
  <si>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</si>
  <si>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Are Also New Respondents</t>
  </si>
  <si>
    <t>Number of Respondents (E=A+B+C-D)</t>
  </si>
  <si>
    <t>Average</t>
  </si>
  <si>
    <t>Not Applicable</t>
  </si>
  <si>
    <t>Table 1: Annual Respondent Burden and Cost – NSPS for Hot Mix Asphalt Facilities (40 CFR Part 60, Subpart I) (Renewal)</t>
  </si>
  <si>
    <t xml:space="preserve">(C) </t>
  </si>
  <si>
    <t>(H)</t>
  </si>
  <si>
    <t>Person-hours per occurrence</t>
  </si>
  <si>
    <t>No.  Of occurrences per respondent per year</t>
  </si>
  <si>
    <t>Person-hours per respondent per year (C=AxB)</t>
  </si>
  <si>
    <r>
      <t xml:space="preserve">Respondents per year </t>
    </r>
    <r>
      <rPr>
        <b/>
        <vertAlign val="superscript"/>
        <sz val="10"/>
        <color rgb="FF000000"/>
        <rFont val="Times New Roman"/>
        <family val="1"/>
      </rPr>
      <t>a</t>
    </r>
  </si>
  <si>
    <t>Technical person-hours per year (E=CxD)</t>
  </si>
  <si>
    <t>Management person-hours per year (F=Ex0.05)</t>
  </si>
  <si>
    <t>Clerical person-hours per year (G=Ex0.1)</t>
  </si>
  <si>
    <r>
      <t xml:space="preserve">Cost, $ </t>
    </r>
    <r>
      <rPr>
        <b/>
        <vertAlign val="superscript"/>
        <sz val="10"/>
        <color rgb="FF000000"/>
        <rFont val="Times New Roman"/>
        <family val="1"/>
      </rPr>
      <t>b</t>
    </r>
  </si>
  <si>
    <t>1.  Applications</t>
  </si>
  <si>
    <t>N/A</t>
  </si>
  <si>
    <t>2.  Survey and Studies</t>
  </si>
  <si>
    <t>3.  Acquisition, Installation,  and Utilization of  Technology and  Systems</t>
  </si>
  <si>
    <t>4.  Reporting Requirements</t>
  </si>
  <si>
    <r>
      <t xml:space="preserve">A.  Familiarize with regulatory requirements </t>
    </r>
    <r>
      <rPr>
        <vertAlign val="superscript"/>
        <sz val="10"/>
        <color rgb="FF000000"/>
        <rFont val="Times New Roman"/>
        <family val="1"/>
      </rPr>
      <t>c</t>
    </r>
  </si>
  <si>
    <t>B.  Required activities:</t>
  </si>
  <si>
    <r>
      <t xml:space="preserve">i.  Initial performance tests </t>
    </r>
    <r>
      <rPr>
        <vertAlign val="superscript"/>
        <sz val="10"/>
        <color rgb="FF000000"/>
        <rFont val="Times New Roman"/>
        <family val="1"/>
      </rPr>
      <t>d</t>
    </r>
  </si>
  <si>
    <r>
      <t xml:space="preserve">ii.  Repeat performance tests </t>
    </r>
    <r>
      <rPr>
        <vertAlign val="superscript"/>
        <sz val="10"/>
        <color rgb="FF000000"/>
        <rFont val="Times New Roman"/>
        <family val="1"/>
      </rPr>
      <t>d</t>
    </r>
  </si>
  <si>
    <t>iii.  Reference Method 9</t>
  </si>
  <si>
    <t>iv.  Monitoring of operations and equipment</t>
  </si>
  <si>
    <t>See 5E</t>
  </si>
  <si>
    <t>C.  Gather existing information</t>
  </si>
  <si>
    <t>See 4B and 5E</t>
  </si>
  <si>
    <r>
      <t xml:space="preserve">D.  Write report </t>
    </r>
    <r>
      <rPr>
        <vertAlign val="superscript"/>
        <sz val="10"/>
        <color rgb="FF000000"/>
        <rFont val="Times New Roman"/>
        <family val="1"/>
      </rPr>
      <t>a, d</t>
    </r>
  </si>
  <si>
    <t>i.  Notification of actual  startup date</t>
  </si>
  <si>
    <r>
      <t xml:space="preserve">ii.  Notification of construction/ reconstruction  </t>
    </r>
    <r>
      <rPr>
        <vertAlign val="superscript"/>
        <sz val="10"/>
        <color rgb="FF000000"/>
        <rFont val="Times New Roman"/>
        <family val="1"/>
      </rPr>
      <t xml:space="preserve"> </t>
    </r>
  </si>
  <si>
    <t xml:space="preserve">iii.  Notification of physical or operational change   </t>
  </si>
  <si>
    <r>
      <t xml:space="preserve">iv.  Notification of  performance test </t>
    </r>
    <r>
      <rPr>
        <vertAlign val="superscript"/>
        <sz val="10"/>
        <color rgb="FF000000"/>
        <rFont val="Times New Roman"/>
        <family val="1"/>
      </rPr>
      <t>d</t>
    </r>
  </si>
  <si>
    <t xml:space="preserve">v.  Reports of performance test results  </t>
  </si>
  <si>
    <t>See 4B</t>
  </si>
  <si>
    <r>
      <t xml:space="preserve">vi.  Periodic reports </t>
    </r>
    <r>
      <rPr>
        <vertAlign val="superscript"/>
        <sz val="10"/>
        <color rgb="FF000000"/>
        <rFont val="Times New Roman"/>
        <family val="1"/>
      </rPr>
      <t>e</t>
    </r>
  </si>
  <si>
    <t>5.  Recordkeeping Requirements</t>
  </si>
  <si>
    <t>A.  Familiarize with regulatory requirements</t>
  </si>
  <si>
    <t>See 4A</t>
  </si>
  <si>
    <t>B.  Plan activities</t>
  </si>
  <si>
    <t>C.  Implement activities</t>
  </si>
  <si>
    <t>D.  Develop record system</t>
  </si>
  <si>
    <r>
      <t xml:space="preserve">E.  Time to enter and transmit information </t>
    </r>
    <r>
      <rPr>
        <vertAlign val="superscript"/>
        <sz val="10"/>
        <color rgb="FF000000"/>
        <rFont val="Times New Roman"/>
        <family val="1"/>
      </rPr>
      <t>f</t>
    </r>
  </si>
  <si>
    <t>F.  Time to train personnel</t>
  </si>
  <si>
    <t>G. Time for audits</t>
  </si>
  <si>
    <t>Subtotal for Recordkeeping Requirements</t>
  </si>
  <si>
    <r>
      <t xml:space="preserve">TOTAL LABOR BURDEN AND COST (rounded) </t>
    </r>
    <r>
      <rPr>
        <b/>
        <vertAlign val="superscript"/>
        <sz val="10"/>
        <color rgb="FF000000"/>
        <rFont val="Times New Roman"/>
        <family val="1"/>
      </rPr>
      <t>g</t>
    </r>
  </si>
  <si>
    <r>
      <t xml:space="preserve">TOTAL CAPITAL AND O&amp;M COSTS (rounded) </t>
    </r>
    <r>
      <rPr>
        <b/>
        <vertAlign val="superscript"/>
        <sz val="10"/>
        <color rgb="FF000000"/>
        <rFont val="Times New Roman"/>
        <family val="1"/>
      </rPr>
      <t>g</t>
    </r>
  </si>
  <si>
    <r>
      <t xml:space="preserve">GRAND TOTAL (rounded) </t>
    </r>
    <r>
      <rPr>
        <b/>
        <vertAlign val="superscript"/>
        <sz val="10"/>
        <color rgb="FF000000"/>
        <rFont val="Times New Roman"/>
        <family val="1"/>
      </rPr>
      <t>g</t>
    </r>
  </si>
  <si>
    <r>
      <t>c</t>
    </r>
    <r>
      <rPr>
        <sz val="10"/>
        <color theme="1"/>
        <rFont val="Times New Roman"/>
        <family val="1"/>
      </rPr>
      <t xml:space="preserve">  We have assumed that all sources will have to familiarize with the regulatory requirements each year.</t>
    </r>
  </si>
  <si>
    <r>
      <t xml:space="preserve">e  </t>
    </r>
    <r>
      <rPr>
        <sz val="10"/>
        <color theme="1"/>
        <rFont val="Times New Roman"/>
        <family val="1"/>
      </rPr>
      <t>The rule does not require existing sources to submit periodic reports.</t>
    </r>
  </si>
  <si>
    <r>
      <t xml:space="preserve">f  </t>
    </r>
    <r>
      <rPr>
        <sz val="10"/>
        <color theme="1"/>
        <rFont val="Times New Roman"/>
        <family val="1"/>
      </rPr>
      <t xml:space="preserve">We have assumed that recordkeeping would take sources an average of 1.5 hours a year.   </t>
    </r>
  </si>
  <si>
    <r>
      <rPr>
        <vertAlign val="superscript"/>
        <sz val="10"/>
        <color theme="1"/>
        <rFont val="Times New Roman"/>
        <family val="1"/>
      </rPr>
      <t>g</t>
    </r>
    <r>
      <rPr>
        <sz val="10"/>
        <color theme="1"/>
        <rFont val="Times New Roman"/>
        <family val="1"/>
      </rPr>
      <t xml:space="preserve">  Totals have been rounded to 3 significant values.  Figures may not add exactly due to rounding.</t>
    </r>
  </si>
  <si>
    <t>Table 2: Average Annual EPA Burden and Cost – NSPS for Hot Mix Asphalt Facilities (40 CFR part 60, subpart I) (Renewal)</t>
  </si>
  <si>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</si>
  <si>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</si>
  <si>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</si>
  <si>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</si>
  <si>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</si>
  <si>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Clerical person-hours per year (G=Ex0.10)</t>
  </si>
  <si>
    <r>
      <t xml:space="preserve">Review Reports: </t>
    </r>
    <r>
      <rPr>
        <vertAlign val="superscript"/>
        <sz val="10"/>
        <color rgb="FF000000"/>
        <rFont val="Times New Roman"/>
        <family val="1"/>
      </rPr>
      <t>a, c</t>
    </r>
  </si>
  <si>
    <t>Notification of actual  startup date</t>
  </si>
  <si>
    <t>Notification of construction/ reconstruction</t>
  </si>
  <si>
    <t xml:space="preserve">Notification of physical or operational change   </t>
  </si>
  <si>
    <t xml:space="preserve">Notification of performance test </t>
  </si>
  <si>
    <t>Reports of performance test results</t>
  </si>
  <si>
    <r>
      <t xml:space="preserve">Periodic reports </t>
    </r>
    <r>
      <rPr>
        <vertAlign val="superscript"/>
        <sz val="10"/>
        <color rgb="FF000000"/>
        <rFont val="Times New Roman"/>
        <family val="1"/>
      </rPr>
      <t>d</t>
    </r>
  </si>
  <si>
    <r>
      <t xml:space="preserve">TOTAL ANNUAL BURDEN AND COST (rounded) </t>
    </r>
    <r>
      <rPr>
        <b/>
        <vertAlign val="superscript"/>
        <sz val="10"/>
        <color rgb="FF000000"/>
        <rFont val="Times New Roman"/>
        <family val="1"/>
      </rPr>
      <t>e</t>
    </r>
  </si>
  <si>
    <r>
      <t xml:space="preserve">d  </t>
    </r>
    <r>
      <rPr>
        <sz val="10"/>
        <color theme="1"/>
        <rFont val="Times New Roman"/>
        <family val="1"/>
      </rPr>
      <t>The rule does not require existing sources to submit periodic reports.</t>
    </r>
  </si>
  <si>
    <r>
      <rPr>
        <vertAlign val="superscript"/>
        <sz val="10"/>
        <color theme="1"/>
        <rFont val="Times New Roman"/>
        <family val="1"/>
      </rPr>
      <t>e</t>
    </r>
    <r>
      <rPr>
        <sz val="10"/>
        <color theme="1"/>
        <rFont val="Times New Roman"/>
        <family val="1"/>
      </rPr>
      <t xml:space="preserve">  Totals have been rounded to 3 significant values.  Figures may not add exactly due to rounding.</t>
    </r>
  </si>
  <si>
    <t>Notification of initial startup</t>
  </si>
  <si>
    <t>Notification of construction/reconstruction</t>
  </si>
  <si>
    <t>Notification of operational change</t>
  </si>
  <si>
    <t>Recordkeeping</t>
  </si>
  <si>
    <r>
      <rPr>
        <vertAlign val="superscript"/>
        <sz val="10"/>
        <color theme="1"/>
        <rFont val="Times New Roman"/>
        <family val="1"/>
      </rP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</si>
  <si>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color theme="1"/>
        <rFont val="Times New Roman"/>
        <family val="1"/>
      </rPr>
      <t xml:space="preserve">We have assumed that a total of 38 new and modified hot mix asphalt facilities would be required to submit notification and conduct a performance test.  We have further assumed that about 20 percent of the sources would repeat performance tests due to failure.    </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</si>
  <si>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</si>
  <si>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t xml:space="preserve">a </t>
    </r>
    <r>
      <rPr>
        <sz val="10"/>
        <color rgb="FF000000"/>
        <rFont val="Times New Roman"/>
        <family val="1"/>
      </rPr>
      <t xml:space="preserve">  New respondents include sources with constructed, reconstructed, and modified facilities.</t>
    </r>
  </si>
  <si>
    <r>
      <t xml:space="preserve">Number of Existing Respondents that keep records but do not submit reports </t>
    </r>
    <r>
      <rPr>
        <b/>
        <vertAlign val="superscript"/>
        <sz val="10"/>
        <color rgb="FF000000"/>
        <rFont val="Times New Roman"/>
        <family val="1"/>
      </rPr>
      <t>b</t>
    </r>
  </si>
  <si>
    <r>
      <t xml:space="preserve">b  </t>
    </r>
    <r>
      <rPr>
        <sz val="10"/>
        <color theme="1"/>
        <rFont val="Times New Roman"/>
        <family val="1"/>
      </rPr>
      <t xml:space="preserve">We estimated there are an average of 798 sources subject to the rule, including 798 existing sources that keep records but do not submit reports. In addition, we estimate an average net growth of 0 facilities per year and an average of 21 existing facilities conducting modifications of their facilities.            </t>
    </r>
  </si>
  <si>
    <r>
      <t xml:space="preserve">a  </t>
    </r>
    <r>
      <rPr>
        <sz val="10"/>
        <color theme="1"/>
        <rFont val="Times New Roman"/>
        <family val="1"/>
      </rPr>
      <t xml:space="preserve">We estimated there are an average of 798 sources subject to the rule, including 798 existing sources that keep records but do not submit reports. In addition, we estimate an average net growth of 0 facilities per year and an average of 21 existing facilities conducting modifications of their facilities.            </t>
    </r>
  </si>
  <si>
    <r>
      <t xml:space="preserve">d  </t>
    </r>
    <r>
      <rPr>
        <sz val="10"/>
        <color theme="1"/>
        <rFont val="Times New Roman"/>
        <family val="1"/>
      </rPr>
      <t xml:space="preserve">We have assumed that a total of 21 modified hot mix asphalt facilities would be required to submit notification and conduct a performance test.  We have further assumed that about 20 percent of the sources would repeat performance tests due to failure.    </t>
    </r>
  </si>
  <si>
    <t>No Capital O&amp;M Associated with renewal.</t>
  </si>
  <si>
    <t>Total (rounded)</t>
  </si>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</sst>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3" formatCode="_(* #,##0.00_);_(* \(#,##0.00\);_(* &quot;-&quot;??_);_(@_)"/>
    <numFmt numFmtId="164" formatCode="General_)"/>
    <numFmt numFmtId="165" formatCode="&quot;$&quot;#,##0.00"/>
    <numFmt numFmtId="166" formatCode="&quot;$&quot;#,##0"/>
    <numFmt numFmtId="167" formatCode="0.0"/>
    <numFmt numFmtId="168" formatCode="#,##0.0"/>
    <numFmt numFmtId="169" formatCode="_(* #,##0.000_);_(* \(#,##0.000\);_(* &quot;-&quot;_);_(@_)"/>
  </numFmts>
  <fonts count="28"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1"/>
      <color theme="1"/>
      <name val="Calibri"/>
      <family val="2"/>
      <scheme val="minor"/>
    </font>
    <font>
      <sz val="10"/>
      <color rgb="FF000000"/>
      <name val="Calibri"/>
      <family val="2"/>
    </font>
    <font>
      <sz val="9"/>
      <color theme="1"/>
      <name val="Times New Roman"/>
      <family val="1"/>
    </font>
    <font>
      <sz val="9"/>
      <color rgb="FF000000"/>
      <name val="Times New Roman"/>
      <family val="1"/>
    </font>
    <font>
      <b/>
      <sz val="9"/>
      <color rgb="FF000000"/>
      <name val="Times New Roman"/>
      <family val="1"/>
    </font>
    <font>
      <sz val="10"/>
      <color rgb="FF7030A0"/>
      <name val="Times New Roman"/>
      <family val="1"/>
    </font>
    <font>
      <vertAlign val="superscript"/>
      <sz val="10"/>
      <name val="Times New Roman"/>
      <family val="1"/>
    </font>
    <font>
      <sz val="10"/>
      <color rgb="FFFF0000"/>
      <name val="Calibri"/>
      <family val="2"/>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9" fillId="0" borderId="0"/>
  </cellStyleXfs>
  <cellXfs count="92">
    <xf numFmtId="0" fontId="0" fillId="0" borderId="0" xfId="0"/>
    <xf numFmtId="0" fontId="1" fillId="0" borderId="0" xfId="0" applyFont="1"/>
    <xf numFmtId="0" fontId="7" fillId="0" borderId="0" xfId="0" applyFont="1"/>
    <xf numFmtId="164" fontId="10" fillId="0" borderId="0" xfId="1" applyFont="1" applyAlignment="1">
      <alignment horizontal="center" vertical="center" wrapText="1"/>
    </xf>
    <xf numFmtId="164" fontId="8" fillId="0" borderId="0" xfId="1" applyFont="1" applyAlignment="1">
      <alignment horizontal="center" vertical="center" wrapText="1"/>
    </xf>
    <xf numFmtId="165" fontId="8" fillId="0" borderId="0" xfId="1" applyNumberFormat="1" applyFont="1" applyAlignment="1">
      <alignment horizontal="right" wrapText="1"/>
    </xf>
    <xf numFmtId="0" fontId="7" fillId="0" borderId="0" xfId="0" applyFont="1" applyAlignment="1">
      <alignment wrapText="1"/>
    </xf>
    <xf numFmtId="0" fontId="15" fillId="0" borderId="0" xfId="0" applyFont="1"/>
    <xf numFmtId="0" fontId="12" fillId="0" borderId="1" xfId="0" applyFont="1" applyBorder="1"/>
    <xf numFmtId="41" fontId="15" fillId="0" borderId="0" xfId="0" applyNumberFormat="1" applyFont="1"/>
    <xf numFmtId="164" fontId="10" fillId="0" borderId="0" xfId="1" applyFont="1" applyAlignment="1">
      <alignment wrapText="1"/>
    </xf>
    <xf numFmtId="0" fontId="18" fillId="0" borderId="0" xfId="0" applyFont="1"/>
    <xf numFmtId="0" fontId="12" fillId="0" borderId="1" xfId="0" applyFont="1" applyBorder="1" applyAlignment="1">
      <alignment horizontal="center" vertical="center" wrapText="1"/>
    </xf>
    <xf numFmtId="0" fontId="17" fillId="0" borderId="0" xfId="0" applyFont="1" applyAlignment="1">
      <alignment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0" xfId="0" applyFont="1" applyAlignment="1">
      <alignment vertical="top" wrapText="1"/>
    </xf>
    <xf numFmtId="165" fontId="8" fillId="0" borderId="1" xfId="0" applyNumberFormat="1" applyFont="1" applyBorder="1"/>
    <xf numFmtId="41" fontId="8" fillId="0" borderId="0" xfId="0" applyNumberFormat="1" applyFont="1"/>
    <xf numFmtId="3" fontId="7" fillId="0" borderId="0" xfId="0" applyNumberFormat="1" applyFont="1"/>
    <xf numFmtId="0" fontId="16" fillId="0" borderId="0" xfId="0" applyFont="1"/>
    <xf numFmtId="0" fontId="2" fillId="0" borderId="0" xfId="0" applyFont="1" applyAlignment="1">
      <alignment horizontal="center" wrapText="1"/>
    </xf>
    <xf numFmtId="0" fontId="1" fillId="0" borderId="0" xfId="0" applyFont="1" applyAlignment="1">
      <alignment horizontal="left" vertical="top" wrapText="1" indent="1"/>
    </xf>
    <xf numFmtId="0" fontId="1" fillId="0" borderId="0" xfId="0" applyFont="1" applyAlignment="1">
      <alignment horizontal="center" wrapText="1"/>
    </xf>
    <xf numFmtId="0" fontId="1" fillId="0" borderId="0" xfId="0" applyFont="1" applyAlignment="1">
      <alignment horizontal="right" wrapText="1"/>
    </xf>
    <xf numFmtId="3" fontId="1" fillId="0" borderId="0" xfId="0" applyNumberFormat="1" applyFont="1" applyAlignment="1">
      <alignment horizontal="center" wrapText="1"/>
    </xf>
    <xf numFmtId="166" fontId="1" fillId="0" borderId="0" xfId="0" applyNumberFormat="1" applyFont="1" applyAlignment="1">
      <alignment horizontal="right" wrapText="1"/>
    </xf>
    <xf numFmtId="1" fontId="1" fillId="0" borderId="0" xfId="0" applyNumberFormat="1" applyFont="1" applyAlignment="1">
      <alignment horizontal="center" wrapText="1"/>
    </xf>
    <xf numFmtId="167" fontId="1" fillId="0" borderId="0" xfId="0" applyNumberFormat="1" applyFont="1" applyAlignment="1">
      <alignment horizontal="center" wrapText="1"/>
    </xf>
    <xf numFmtId="0" fontId="6" fillId="0" borderId="0" xfId="0" applyFont="1" applyAlignment="1">
      <alignment vertical="top" wrapText="1"/>
    </xf>
    <xf numFmtId="3" fontId="5" fillId="0" borderId="0" xfId="0" applyNumberFormat="1" applyFont="1" applyAlignment="1">
      <alignment wrapText="1"/>
    </xf>
    <xf numFmtId="6" fontId="5" fillId="0" borderId="0" xfId="0" applyNumberFormat="1" applyFont="1" applyAlignment="1">
      <alignment horizontal="right" wrapText="1"/>
    </xf>
    <xf numFmtId="0" fontId="2" fillId="0" borderId="0" xfId="0" applyFont="1" applyAlignment="1">
      <alignment wrapText="1"/>
    </xf>
    <xf numFmtId="0" fontId="12" fillId="0" borderId="0" xfId="0" applyFont="1" applyAlignment="1">
      <alignment vertical="top"/>
    </xf>
    <xf numFmtId="164" fontId="7" fillId="0" borderId="0" xfId="1" applyFont="1" applyAlignment="1">
      <alignment vertical="center"/>
    </xf>
    <xf numFmtId="164" fontId="7" fillId="0" borderId="0" xfId="1" applyFont="1"/>
    <xf numFmtId="164" fontId="7" fillId="0" borderId="0" xfId="1" applyFont="1" applyAlignment="1">
      <alignment horizontal="left" vertical="center"/>
    </xf>
    <xf numFmtId="41" fontId="0" fillId="0" borderId="0" xfId="0" applyNumberFormat="1"/>
    <xf numFmtId="3" fontId="0" fillId="0" borderId="0" xfId="0" applyNumberFormat="1"/>
    <xf numFmtId="6" fontId="0" fillId="0" borderId="0" xfId="0" applyNumberFormat="1"/>
    <xf numFmtId="0" fontId="11" fillId="0" borderId="0" xfId="0" applyFont="1"/>
    <xf numFmtId="0" fontId="20" fillId="0" borderId="0" xfId="0" applyFont="1"/>
    <xf numFmtId="0" fontId="13"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 fillId="0" borderId="1" xfId="0" applyFont="1" applyBorder="1" applyAlignment="1">
      <alignment vertical="center"/>
    </xf>
    <xf numFmtId="0" fontId="12" fillId="0" borderId="1" xfId="0" applyFont="1" applyBorder="1" applyAlignment="1">
      <alignment horizontal="left" vertical="center" indent="1"/>
    </xf>
    <xf numFmtId="3" fontId="12" fillId="0" borderId="1" xfId="0" applyNumberFormat="1" applyFont="1" applyBorder="1" applyAlignment="1">
      <alignment horizontal="center" vertical="center"/>
    </xf>
    <xf numFmtId="8" fontId="12" fillId="0" borderId="1" xfId="0" applyNumberFormat="1" applyFont="1" applyBorder="1" applyAlignment="1">
      <alignment vertical="center"/>
    </xf>
    <xf numFmtId="0" fontId="1" fillId="0" borderId="1" xfId="0" applyFont="1" applyBorder="1" applyAlignment="1">
      <alignment horizontal="center" vertical="center"/>
    </xf>
    <xf numFmtId="0" fontId="12" fillId="0" borderId="1" xfId="0" applyFont="1" applyBorder="1" applyAlignment="1">
      <alignment horizontal="left" vertical="center" indent="2"/>
    </xf>
    <xf numFmtId="0" fontId="4" fillId="0" borderId="1" xfId="0" applyFont="1" applyBorder="1" applyAlignment="1">
      <alignment vertical="center"/>
    </xf>
    <xf numFmtId="6" fontId="13" fillId="0" borderId="1" xfId="0" applyNumberFormat="1" applyFont="1" applyBorder="1" applyAlignment="1">
      <alignment vertical="center"/>
    </xf>
    <xf numFmtId="3" fontId="1" fillId="0" borderId="1" xfId="0" applyNumberFormat="1" applyFont="1" applyBorder="1" applyAlignment="1">
      <alignment horizontal="center" vertical="center"/>
    </xf>
    <xf numFmtId="168"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0" fontId="13" fillId="0" borderId="1" xfId="0" applyFont="1" applyBorder="1" applyAlignment="1">
      <alignment vertical="center"/>
    </xf>
    <xf numFmtId="0" fontId="13" fillId="2" borderId="1" xfId="0" applyFont="1" applyFill="1" applyBorder="1" applyAlignment="1">
      <alignment vertical="center"/>
    </xf>
    <xf numFmtId="6" fontId="13" fillId="2" borderId="1" xfId="0" applyNumberFormat="1" applyFont="1" applyFill="1" applyBorder="1" applyAlignment="1">
      <alignment vertical="center"/>
    </xf>
    <xf numFmtId="0" fontId="2" fillId="0" borderId="0" xfId="0" applyFont="1" applyAlignment="1">
      <alignment vertical="center"/>
    </xf>
    <xf numFmtId="0" fontId="3" fillId="0" borderId="0" xfId="0" applyFont="1" applyAlignment="1">
      <alignment horizontal="left" vertical="center" wrapText="1"/>
    </xf>
    <xf numFmtId="8" fontId="12" fillId="0" borderId="1" xfId="0" applyNumberFormat="1" applyFont="1" applyBorder="1" applyAlignment="1">
      <alignment horizontal="right" vertical="center"/>
    </xf>
    <xf numFmtId="0" fontId="21" fillId="0" borderId="1" xfId="0" applyFont="1" applyBorder="1" applyAlignment="1">
      <alignment horizontal="right" vertical="center"/>
    </xf>
    <xf numFmtId="6" fontId="13" fillId="0" borderId="1" xfId="0" applyNumberFormat="1" applyFont="1" applyBorder="1" applyAlignment="1">
      <alignment horizontal="right" vertical="center"/>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169" fontId="25" fillId="0" borderId="0" xfId="0" applyNumberFormat="1" applyFont="1"/>
    <xf numFmtId="43" fontId="25" fillId="0" borderId="0" xfId="0" applyNumberFormat="1" applyFont="1"/>
    <xf numFmtId="0" fontId="25" fillId="0" borderId="0" xfId="0" applyFont="1"/>
    <xf numFmtId="0" fontId="3" fillId="0" borderId="0" xfId="0" applyFont="1" applyAlignment="1">
      <alignment vertical="center" wrapText="1"/>
    </xf>
    <xf numFmtId="0" fontId="27" fillId="0" borderId="0" xfId="0" applyFont="1"/>
    <xf numFmtId="0" fontId="22" fillId="0" borderId="5" xfId="0" applyFont="1" applyBorder="1" applyAlignment="1">
      <alignment horizontal="center" vertical="center" wrapText="1"/>
    </xf>
    <xf numFmtId="0" fontId="0" fillId="0" borderId="0" xfId="0" applyAlignment="1">
      <alignment horizontal="center"/>
    </xf>
    <xf numFmtId="0" fontId="3" fillId="0" borderId="0" xfId="0" applyFont="1" applyAlignment="1">
      <alignment horizontal="left" vertical="center" wrapText="1"/>
    </xf>
    <xf numFmtId="0" fontId="1" fillId="0" borderId="0" xfId="0" applyFont="1" applyAlignment="1">
      <alignment vertical="center" wrapText="1"/>
    </xf>
    <xf numFmtId="0" fontId="12" fillId="0" borderId="1" xfId="0" applyFont="1" applyBorder="1" applyAlignment="1">
      <alignment horizontal="center"/>
    </xf>
    <xf numFmtId="0" fontId="13" fillId="0" borderId="1" xfId="0" applyFont="1" applyBorder="1" applyAlignment="1">
      <alignment horizontal="center" vertical="center"/>
    </xf>
    <xf numFmtId="0" fontId="1" fillId="0" borderId="1" xfId="0" applyFont="1" applyBorder="1" applyAlignment="1">
      <alignment vertical="center"/>
    </xf>
    <xf numFmtId="3" fontId="13" fillId="0" borderId="2"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13" fillId="0" borderId="4" xfId="0" applyNumberFormat="1" applyFont="1" applyBorder="1" applyAlignment="1">
      <alignment horizontal="center" vertical="center"/>
    </xf>
    <xf numFmtId="0" fontId="26" fillId="0" borderId="0" xfId="0" applyFont="1" applyAlignment="1">
      <alignment horizontal="left" vertical="center" wrapText="1"/>
    </xf>
    <xf numFmtId="3" fontId="13"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xf>
    <xf numFmtId="0" fontId="2" fillId="0" borderId="0" xfId="0" applyFont="1" applyAlignment="1">
      <alignment horizontal="left" vertical="center"/>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D14" sqref="D14"/>
    </sheetView>
  </sheetViews>
  <sheetFormatPr defaultRowHeight="15" x14ac:dyDescent="0.25"/>
  <cols>
    <col min="1" max="1" width="27.85546875" bestFit="1" customWidth="1"/>
    <col min="2" max="2" width="14.28515625" bestFit="1" customWidth="1"/>
  </cols>
  <sheetData>
    <row r="1" spans="1:2" x14ac:dyDescent="0.25">
      <c r="A1" s="75" t="s">
        <v>0</v>
      </c>
      <c r="B1" s="75"/>
    </row>
    <row r="2" spans="1:2" x14ac:dyDescent="0.25">
      <c r="A2" t="s">
        <v>120</v>
      </c>
      <c r="B2" s="37">
        <f>'Table 1'!K36</f>
        <v>3.6823935558112773</v>
      </c>
    </row>
    <row r="3" spans="1:2" x14ac:dyDescent="0.25">
      <c r="A3" t="s">
        <v>1</v>
      </c>
      <c r="B3">
        <f>Respondents!F8</f>
        <v>798</v>
      </c>
    </row>
    <row r="4" spans="1:2" x14ac:dyDescent="0.25">
      <c r="A4" t="s">
        <v>2</v>
      </c>
      <c r="B4" s="38">
        <f>'Table 1'!F33</f>
        <v>3200</v>
      </c>
    </row>
    <row r="5" spans="1:2" x14ac:dyDescent="0.25">
      <c r="A5" t="s">
        <v>3</v>
      </c>
      <c r="B5" s="39">
        <f>'Table 1'!I35</f>
        <v>404000</v>
      </c>
    </row>
    <row r="6" spans="1:2" x14ac:dyDescent="0.25">
      <c r="A6" t="s">
        <v>4</v>
      </c>
      <c r="B6" s="39">
        <f>'Table 1'!I34</f>
        <v>0</v>
      </c>
    </row>
    <row r="7" spans="1:2" x14ac:dyDescent="0.25">
      <c r="A7" t="s">
        <v>6</v>
      </c>
      <c r="B7" t="s">
        <v>38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1"/>
  <sheetViews>
    <sheetView zoomScale="87" zoomScaleNormal="87" workbookViewId="0">
      <selection activeCell="A2" sqref="A2"/>
    </sheetView>
  </sheetViews>
  <sheetFormatPr defaultRowHeight="15" x14ac:dyDescent="0.25"/>
  <cols>
    <col min="1" max="1" width="58.28515625" style="41" bestFit="1" customWidth="1"/>
    <col min="2" max="2" width="12.42578125" style="41" customWidth="1"/>
    <col min="3" max="3" width="11.28515625" style="41" customWidth="1"/>
    <col min="4" max="4" width="10" style="41" customWidth="1"/>
    <col min="5" max="5" width="11.7109375" style="41" customWidth="1"/>
    <col min="6" max="6" width="9.28515625" style="41"/>
    <col min="7" max="7" width="11.7109375" style="41" customWidth="1"/>
    <col min="8" max="8" width="9.28515625" style="41"/>
    <col min="9" max="9" width="11.42578125" style="41"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40" t="s">
        <v>39</v>
      </c>
      <c r="J1" s="1"/>
      <c r="K1" s="2"/>
      <c r="L1" s="1"/>
      <c r="M1" s="20"/>
      <c r="N1" s="7"/>
    </row>
    <row r="2" spans="1:21" s="1" customFormat="1" x14ac:dyDescent="0.25">
      <c r="A2" s="41"/>
      <c r="B2" s="41"/>
      <c r="C2" s="41"/>
      <c r="D2" s="41"/>
      <c r="E2" s="41"/>
      <c r="F2" s="41"/>
      <c r="G2" s="41"/>
      <c r="H2" s="41"/>
      <c r="I2" s="41"/>
      <c r="J2" s="2"/>
      <c r="L2" s="2"/>
    </row>
    <row r="3" spans="1:21" s="1" customFormat="1" ht="12.75" x14ac:dyDescent="0.2">
      <c r="A3" s="79" t="s">
        <v>14</v>
      </c>
      <c r="B3" s="15" t="s">
        <v>16</v>
      </c>
      <c r="C3" s="15" t="s">
        <v>17</v>
      </c>
      <c r="D3" s="15" t="s">
        <v>40</v>
      </c>
      <c r="E3" s="15" t="s">
        <v>19</v>
      </c>
      <c r="F3" s="15" t="s">
        <v>20</v>
      </c>
      <c r="G3" s="15" t="s">
        <v>21</v>
      </c>
      <c r="H3" s="15" t="s">
        <v>22</v>
      </c>
      <c r="I3" s="42" t="s">
        <v>41</v>
      </c>
      <c r="J3" s="2"/>
      <c r="M3" s="21"/>
      <c r="N3" s="21"/>
      <c r="O3" s="21"/>
      <c r="P3" s="21"/>
      <c r="Q3" s="21"/>
      <c r="R3" s="21"/>
      <c r="S3" s="21"/>
      <c r="T3" s="21"/>
      <c r="U3" s="21"/>
    </row>
    <row r="4" spans="1:21" s="1" customFormat="1" ht="63.75" x14ac:dyDescent="0.2">
      <c r="A4" s="79"/>
      <c r="B4" s="15" t="s">
        <v>42</v>
      </c>
      <c r="C4" s="15" t="s">
        <v>43</v>
      </c>
      <c r="D4" s="15" t="s">
        <v>44</v>
      </c>
      <c r="E4" s="15" t="s">
        <v>45</v>
      </c>
      <c r="F4" s="15" t="s">
        <v>46</v>
      </c>
      <c r="G4" s="15" t="s">
        <v>47</v>
      </c>
      <c r="H4" s="15" t="s">
        <v>48</v>
      </c>
      <c r="I4" s="42" t="s">
        <v>49</v>
      </c>
      <c r="J4" s="2"/>
      <c r="K4" s="78" t="s">
        <v>7</v>
      </c>
      <c r="L4" s="78"/>
      <c r="O4" s="23"/>
      <c r="P4" s="23"/>
      <c r="Q4" s="23"/>
      <c r="R4" s="23"/>
      <c r="S4" s="23"/>
      <c r="T4" s="23"/>
      <c r="U4" s="24"/>
    </row>
    <row r="5" spans="1:21" s="1" customFormat="1" ht="12.75" x14ac:dyDescent="0.2">
      <c r="A5" s="43" t="s">
        <v>50</v>
      </c>
      <c r="B5" s="44" t="s">
        <v>51</v>
      </c>
      <c r="C5" s="45"/>
      <c r="D5" s="45"/>
      <c r="E5" s="45"/>
      <c r="F5" s="45"/>
      <c r="G5" s="45"/>
      <c r="H5" s="45"/>
      <c r="I5" s="43"/>
      <c r="J5" s="6"/>
      <c r="K5" s="8" t="s">
        <v>8</v>
      </c>
      <c r="L5" s="17">
        <v>163.16999999999999</v>
      </c>
      <c r="M5" s="22"/>
      <c r="N5" s="23"/>
      <c r="O5" s="23"/>
      <c r="P5" s="23"/>
      <c r="Q5" s="23"/>
      <c r="R5" s="25"/>
      <c r="S5" s="23"/>
      <c r="T5" s="23"/>
      <c r="U5" s="26"/>
    </row>
    <row r="6" spans="1:21" s="1" customFormat="1" ht="12.75" x14ac:dyDescent="0.2">
      <c r="A6" s="43" t="s">
        <v>52</v>
      </c>
      <c r="B6" s="44" t="s">
        <v>51</v>
      </c>
      <c r="C6" s="45"/>
      <c r="D6" s="45"/>
      <c r="E6" s="45"/>
      <c r="F6" s="45"/>
      <c r="G6" s="45"/>
      <c r="H6" s="45"/>
      <c r="I6" s="43"/>
      <c r="J6" s="2"/>
      <c r="K6" s="8" t="s">
        <v>9</v>
      </c>
      <c r="L6" s="17">
        <v>130.28</v>
      </c>
      <c r="M6" s="22"/>
      <c r="N6" s="23"/>
      <c r="O6" s="23"/>
      <c r="P6" s="23"/>
      <c r="Q6" s="23"/>
      <c r="R6" s="23"/>
      <c r="S6" s="23"/>
      <c r="T6" s="23"/>
      <c r="U6" s="26"/>
    </row>
    <row r="7" spans="1:21" s="1" customFormat="1" ht="12.75" x14ac:dyDescent="0.2">
      <c r="A7" s="43" t="s">
        <v>53</v>
      </c>
      <c r="B7" s="44" t="s">
        <v>51</v>
      </c>
      <c r="C7" s="45"/>
      <c r="D7" s="45"/>
      <c r="E7" s="45"/>
      <c r="F7" s="45"/>
      <c r="G7" s="45"/>
      <c r="H7" s="45"/>
      <c r="I7" s="43"/>
      <c r="J7" s="2"/>
      <c r="K7" s="8" t="s">
        <v>10</v>
      </c>
      <c r="L7" s="17">
        <v>65.709999999999994</v>
      </c>
      <c r="M7" s="22"/>
      <c r="N7" s="23"/>
      <c r="O7" s="23"/>
      <c r="P7" s="23"/>
      <c r="Q7" s="23"/>
      <c r="R7" s="23"/>
      <c r="S7" s="23"/>
      <c r="T7" s="23"/>
      <c r="U7" s="26"/>
    </row>
    <row r="8" spans="1:21" s="1" customFormat="1" ht="12.75" x14ac:dyDescent="0.2">
      <c r="A8" s="43" t="s">
        <v>54</v>
      </c>
      <c r="B8" s="45"/>
      <c r="C8" s="45"/>
      <c r="D8" s="45"/>
      <c r="E8" s="45"/>
      <c r="F8" s="45"/>
      <c r="G8" s="45"/>
      <c r="H8" s="45"/>
      <c r="I8" s="43"/>
      <c r="J8" s="2"/>
      <c r="K8" s="35"/>
      <c r="L8" s="10"/>
      <c r="M8" s="22"/>
      <c r="N8" s="23"/>
      <c r="O8" s="23"/>
      <c r="P8" s="23"/>
      <c r="Q8" s="27"/>
      <c r="R8" s="27"/>
      <c r="S8" s="27"/>
      <c r="T8" s="27"/>
      <c r="U8" s="26"/>
    </row>
    <row r="9" spans="1:21" s="1" customFormat="1" ht="15.75" x14ac:dyDescent="0.2">
      <c r="A9" s="46" t="s">
        <v>55</v>
      </c>
      <c r="B9" s="44">
        <v>1</v>
      </c>
      <c r="C9" s="44">
        <v>1</v>
      </c>
      <c r="D9" s="44">
        <f>B9*C9</f>
        <v>1</v>
      </c>
      <c r="E9" s="47">
        <f>Respondents!F8</f>
        <v>798</v>
      </c>
      <c r="F9" s="44">
        <f>D9*E9</f>
        <v>798</v>
      </c>
      <c r="G9" s="44">
        <f>F9*0.05</f>
        <v>39.900000000000006</v>
      </c>
      <c r="H9" s="44">
        <f>F9*0.1</f>
        <v>79.800000000000011</v>
      </c>
      <c r="I9" s="48">
        <f>$L$6*F9+$L$5*G9+$L$7*H9</f>
        <v>115717.58100000001</v>
      </c>
      <c r="J9" s="2"/>
      <c r="K9" s="36"/>
      <c r="L9" s="3"/>
      <c r="M9" s="22"/>
      <c r="N9" s="23"/>
      <c r="O9" s="23"/>
      <c r="P9" s="23"/>
      <c r="Q9" s="27"/>
      <c r="R9" s="27"/>
      <c r="S9" s="27"/>
      <c r="T9" s="27"/>
      <c r="U9" s="26"/>
    </row>
    <row r="10" spans="1:21" s="1" customFormat="1" ht="12.75" x14ac:dyDescent="0.2">
      <c r="A10" s="46" t="s">
        <v>56</v>
      </c>
      <c r="B10" s="45"/>
      <c r="C10" s="45"/>
      <c r="D10" s="44"/>
      <c r="E10" s="45"/>
      <c r="F10" s="45"/>
      <c r="G10" s="49"/>
      <c r="H10" s="49"/>
      <c r="I10" s="43"/>
      <c r="J10" s="2"/>
      <c r="K10" s="3"/>
      <c r="L10" s="3"/>
      <c r="M10" s="22"/>
      <c r="N10" s="23"/>
      <c r="O10" s="23"/>
      <c r="P10" s="23"/>
      <c r="Q10" s="27"/>
      <c r="R10" s="27"/>
      <c r="S10" s="27"/>
      <c r="T10" s="27"/>
      <c r="U10" s="26"/>
    </row>
    <row r="11" spans="1:21" s="1" customFormat="1" ht="15.75" x14ac:dyDescent="0.2">
      <c r="A11" s="50" t="s">
        <v>57</v>
      </c>
      <c r="B11" s="44">
        <v>24</v>
      </c>
      <c r="C11" s="44">
        <v>1</v>
      </c>
      <c r="D11" s="44">
        <f t="shared" ref="D11:D29" si="0">B11*C11</f>
        <v>24</v>
      </c>
      <c r="E11" s="44">
        <f>Respondents!B8</f>
        <v>21</v>
      </c>
      <c r="F11" s="47">
        <f t="shared" ref="F11:F20" si="1">D11*E11</f>
        <v>504</v>
      </c>
      <c r="G11" s="44">
        <f t="shared" ref="G11:G20" si="2">F11*0.05</f>
        <v>25.200000000000003</v>
      </c>
      <c r="H11" s="44">
        <f t="shared" ref="H11:H20" si="3">F11*0.1</f>
        <v>50.400000000000006</v>
      </c>
      <c r="I11" s="48">
        <f>$L$6*F11+$L$5*G11+$L$7*H11</f>
        <v>73084.788</v>
      </c>
      <c r="J11" s="2"/>
      <c r="K11" s="4"/>
      <c r="L11" s="5"/>
      <c r="M11" s="22"/>
      <c r="N11" s="23"/>
      <c r="O11" s="23"/>
      <c r="P11" s="23"/>
      <c r="Q11" s="27"/>
      <c r="R11" s="27"/>
      <c r="S11" s="28"/>
      <c r="T11" s="28"/>
      <c r="U11" s="26"/>
    </row>
    <row r="12" spans="1:21" s="1" customFormat="1" ht="15.75" x14ac:dyDescent="0.2">
      <c r="A12" s="50" t="s">
        <v>58</v>
      </c>
      <c r="B12" s="44">
        <v>24</v>
      </c>
      <c r="C12" s="44">
        <v>1</v>
      </c>
      <c r="D12" s="44">
        <f t="shared" si="0"/>
        <v>24</v>
      </c>
      <c r="E12" s="44">
        <f>E11*0.2</f>
        <v>4.2</v>
      </c>
      <c r="F12" s="47">
        <f t="shared" si="1"/>
        <v>100.80000000000001</v>
      </c>
      <c r="G12" s="44">
        <f t="shared" si="2"/>
        <v>5.0400000000000009</v>
      </c>
      <c r="H12" s="44">
        <f t="shared" si="3"/>
        <v>10.080000000000002</v>
      </c>
      <c r="I12" s="48">
        <f t="shared" ref="I12:I13" si="4">$L$6*F12+$L$5*G12+$L$7*H12</f>
        <v>14616.957600000002</v>
      </c>
      <c r="J12" s="2"/>
      <c r="K12" s="4"/>
      <c r="L12" s="5"/>
      <c r="M12" s="22"/>
      <c r="N12" s="23"/>
      <c r="O12" s="23"/>
      <c r="P12" s="23"/>
      <c r="Q12" s="27"/>
      <c r="R12" s="27"/>
      <c r="S12" s="28"/>
      <c r="T12" s="28"/>
      <c r="U12" s="26"/>
    </row>
    <row r="13" spans="1:21" s="1" customFormat="1" ht="12.75" x14ac:dyDescent="0.2">
      <c r="A13" s="50" t="s">
        <v>59</v>
      </c>
      <c r="B13" s="44">
        <v>4</v>
      </c>
      <c r="C13" s="44">
        <v>1</v>
      </c>
      <c r="D13" s="44">
        <f t="shared" si="0"/>
        <v>4</v>
      </c>
      <c r="E13" s="44">
        <f>E11</f>
        <v>21</v>
      </c>
      <c r="F13" s="44">
        <f t="shared" si="1"/>
        <v>84</v>
      </c>
      <c r="G13" s="44">
        <f t="shared" si="2"/>
        <v>4.2</v>
      </c>
      <c r="H13" s="44">
        <f t="shared" si="3"/>
        <v>8.4</v>
      </c>
      <c r="I13" s="48">
        <f t="shared" si="4"/>
        <v>12180.798000000001</v>
      </c>
      <c r="J13" s="2"/>
      <c r="K13" s="4"/>
      <c r="L13" s="5"/>
      <c r="M13" s="22"/>
      <c r="N13" s="23"/>
      <c r="O13" s="23"/>
      <c r="P13" s="23"/>
      <c r="Q13" s="23"/>
      <c r="R13" s="23"/>
      <c r="S13" s="23"/>
      <c r="T13" s="23"/>
      <c r="U13" s="26"/>
    </row>
    <row r="14" spans="1:21" s="1" customFormat="1" ht="18" customHeight="1" x14ac:dyDescent="0.2">
      <c r="A14" s="50" t="s">
        <v>60</v>
      </c>
      <c r="B14" s="44" t="s">
        <v>61</v>
      </c>
      <c r="C14" s="43"/>
      <c r="D14" s="44"/>
      <c r="E14" s="45"/>
      <c r="F14" s="45"/>
      <c r="G14" s="49"/>
      <c r="H14" s="49"/>
      <c r="I14" s="43"/>
      <c r="J14" s="6"/>
      <c r="K14" s="34"/>
      <c r="L14" s="5"/>
      <c r="M14" s="22"/>
      <c r="N14" s="23"/>
      <c r="O14" s="23"/>
      <c r="P14" s="23"/>
      <c r="Q14" s="23"/>
      <c r="R14" s="23"/>
      <c r="S14" s="23"/>
      <c r="T14" s="23"/>
      <c r="U14" s="26"/>
    </row>
    <row r="15" spans="1:21" s="1" customFormat="1" ht="12.75" x14ac:dyDescent="0.2">
      <c r="A15" s="46" t="s">
        <v>62</v>
      </c>
      <c r="B15" s="44" t="s">
        <v>63</v>
      </c>
      <c r="C15" s="43"/>
      <c r="D15" s="44"/>
      <c r="E15" s="45"/>
      <c r="F15" s="45"/>
      <c r="G15" s="49"/>
      <c r="H15" s="49"/>
      <c r="I15" s="43"/>
      <c r="J15" s="2"/>
      <c r="K15" s="34"/>
      <c r="M15" s="22"/>
      <c r="N15" s="23"/>
      <c r="O15" s="23"/>
      <c r="P15" s="23"/>
      <c r="Q15" s="23"/>
      <c r="R15" s="23"/>
      <c r="S15" s="23"/>
      <c r="T15" s="23"/>
      <c r="U15" s="26"/>
    </row>
    <row r="16" spans="1:21" s="1" customFormat="1" ht="27.75" customHeight="1" x14ac:dyDescent="0.2">
      <c r="A16" s="46" t="s">
        <v>64</v>
      </c>
      <c r="B16" s="45"/>
      <c r="C16" s="45"/>
      <c r="D16" s="44"/>
      <c r="E16" s="45"/>
      <c r="F16" s="45"/>
      <c r="G16" s="49"/>
      <c r="H16" s="49"/>
      <c r="I16" s="43"/>
      <c r="J16" s="2"/>
      <c r="K16" s="34"/>
      <c r="M16" s="22"/>
      <c r="N16" s="23"/>
      <c r="O16" s="23"/>
      <c r="P16" s="23"/>
      <c r="Q16" s="23"/>
      <c r="R16" s="23"/>
      <c r="S16" s="23"/>
      <c r="T16" s="23"/>
      <c r="U16" s="26"/>
    </row>
    <row r="17" spans="1:21" s="1" customFormat="1" ht="12.75" x14ac:dyDescent="0.2">
      <c r="A17" s="50" t="s">
        <v>65</v>
      </c>
      <c r="B17" s="44">
        <v>2</v>
      </c>
      <c r="C17" s="44">
        <v>1</v>
      </c>
      <c r="D17" s="44">
        <f t="shared" si="0"/>
        <v>2</v>
      </c>
      <c r="E17" s="44">
        <v>0</v>
      </c>
      <c r="F17" s="44">
        <f t="shared" si="1"/>
        <v>0</v>
      </c>
      <c r="G17" s="44">
        <f t="shared" si="2"/>
        <v>0</v>
      </c>
      <c r="H17" s="44">
        <f t="shared" si="3"/>
        <v>0</v>
      </c>
      <c r="I17" s="48">
        <f>$L$6*F17+$L$5*G17+$L$7*H17</f>
        <v>0</v>
      </c>
      <c r="J17" s="2"/>
      <c r="K17" s="34"/>
      <c r="M17" s="22"/>
      <c r="N17" s="23"/>
      <c r="O17" s="23"/>
      <c r="P17" s="23"/>
      <c r="Q17" s="23"/>
      <c r="R17" s="23"/>
      <c r="S17" s="23"/>
      <c r="T17" s="23"/>
      <c r="U17" s="26"/>
    </row>
    <row r="18" spans="1:21" s="1" customFormat="1" ht="19.5" customHeight="1" x14ac:dyDescent="0.2">
      <c r="A18" s="50" t="s">
        <v>66</v>
      </c>
      <c r="B18" s="44">
        <v>2</v>
      </c>
      <c r="C18" s="44">
        <v>1</v>
      </c>
      <c r="D18" s="44">
        <f t="shared" si="0"/>
        <v>2</v>
      </c>
      <c r="E18" s="44">
        <v>0</v>
      </c>
      <c r="F18" s="44">
        <f t="shared" si="1"/>
        <v>0</v>
      </c>
      <c r="G18" s="44">
        <f t="shared" si="2"/>
        <v>0</v>
      </c>
      <c r="H18" s="44">
        <f t="shared" si="3"/>
        <v>0</v>
      </c>
      <c r="I18" s="48">
        <f t="shared" ref="I18:I20" si="5">$L$6*F18+$L$5*G18+$L$7*H18</f>
        <v>0</v>
      </c>
      <c r="J18" s="2"/>
      <c r="K18" s="34"/>
      <c r="M18" s="22"/>
      <c r="N18" s="23"/>
      <c r="O18" s="23"/>
      <c r="P18" s="23"/>
      <c r="Q18" s="23"/>
      <c r="R18" s="23"/>
      <c r="S18" s="23"/>
      <c r="T18" s="23"/>
      <c r="U18" s="26"/>
    </row>
    <row r="19" spans="1:21" s="1" customFormat="1" ht="16.5" customHeight="1" x14ac:dyDescent="0.2">
      <c r="A19" s="50" t="s">
        <v>67</v>
      </c>
      <c r="B19" s="44">
        <v>2</v>
      </c>
      <c r="C19" s="44">
        <v>1</v>
      </c>
      <c r="D19" s="44">
        <f t="shared" si="0"/>
        <v>2</v>
      </c>
      <c r="E19" s="44">
        <v>21</v>
      </c>
      <c r="F19" s="44">
        <f t="shared" si="1"/>
        <v>42</v>
      </c>
      <c r="G19" s="44">
        <f t="shared" si="2"/>
        <v>2.1</v>
      </c>
      <c r="H19" s="44">
        <f t="shared" si="3"/>
        <v>4.2</v>
      </c>
      <c r="I19" s="48">
        <f t="shared" si="5"/>
        <v>6090.3990000000003</v>
      </c>
      <c r="J19" s="2"/>
      <c r="K19" s="2"/>
      <c r="M19" s="22"/>
      <c r="N19" s="23"/>
      <c r="O19" s="23"/>
      <c r="P19" s="23"/>
      <c r="Q19" s="23"/>
      <c r="R19" s="23"/>
      <c r="S19" s="23"/>
      <c r="T19" s="23"/>
      <c r="U19" s="26"/>
    </row>
    <row r="20" spans="1:21" s="1" customFormat="1" ht="15.75" x14ac:dyDescent="0.2">
      <c r="A20" s="50" t="s">
        <v>68</v>
      </c>
      <c r="B20" s="44">
        <v>2</v>
      </c>
      <c r="C20" s="44">
        <v>1.2</v>
      </c>
      <c r="D20" s="44">
        <f t="shared" si="0"/>
        <v>2.4</v>
      </c>
      <c r="E20" s="44">
        <f>SUM(E11:E12)</f>
        <v>25.2</v>
      </c>
      <c r="F20" s="44">
        <f t="shared" si="1"/>
        <v>60.48</v>
      </c>
      <c r="G20" s="44">
        <f t="shared" si="2"/>
        <v>3.024</v>
      </c>
      <c r="H20" s="44">
        <f t="shared" si="3"/>
        <v>6.048</v>
      </c>
      <c r="I20" s="48">
        <f t="shared" si="5"/>
        <v>8770.1745599999995</v>
      </c>
      <c r="J20" s="2"/>
      <c r="M20" s="22"/>
      <c r="N20" s="23"/>
      <c r="O20" s="23"/>
      <c r="P20" s="23"/>
      <c r="Q20" s="23"/>
      <c r="R20" s="23"/>
      <c r="S20" s="23"/>
      <c r="T20" s="23"/>
      <c r="U20" s="26"/>
    </row>
    <row r="21" spans="1:21" s="1" customFormat="1" ht="12.75" x14ac:dyDescent="0.2">
      <c r="A21" s="50" t="s">
        <v>69</v>
      </c>
      <c r="B21" s="44" t="s">
        <v>70</v>
      </c>
      <c r="C21" s="43"/>
      <c r="D21" s="44"/>
      <c r="E21" s="45"/>
      <c r="F21" s="45"/>
      <c r="G21" s="45"/>
      <c r="H21" s="45"/>
      <c r="I21" s="43"/>
      <c r="J21" s="2"/>
      <c r="M21" s="22"/>
      <c r="N21" s="23"/>
      <c r="O21" s="23"/>
      <c r="P21" s="23"/>
      <c r="Q21" s="23"/>
      <c r="R21" s="25"/>
      <c r="S21" s="23"/>
      <c r="T21" s="23"/>
      <c r="U21" s="26"/>
    </row>
    <row r="22" spans="1:21" s="1" customFormat="1" ht="15.75" x14ac:dyDescent="0.25">
      <c r="A22" s="50" t="s">
        <v>71</v>
      </c>
      <c r="B22" s="44" t="s">
        <v>51</v>
      </c>
      <c r="C22" s="45"/>
      <c r="D22" s="44"/>
      <c r="E22" s="45"/>
      <c r="F22" s="45"/>
      <c r="G22" s="45"/>
      <c r="H22" s="45"/>
      <c r="I22" s="43"/>
      <c r="J22" s="2"/>
      <c r="K22" s="2"/>
      <c r="M22" s="29"/>
      <c r="N22" s="29"/>
      <c r="O22" s="29"/>
      <c r="P22" s="29"/>
      <c r="Q22" s="29"/>
      <c r="R22" s="30"/>
      <c r="S22" s="30"/>
      <c r="T22" s="30"/>
      <c r="U22" s="31"/>
    </row>
    <row r="23" spans="1:21" s="1" customFormat="1" ht="13.5" x14ac:dyDescent="0.2">
      <c r="A23" s="51" t="s">
        <v>11</v>
      </c>
      <c r="B23" s="80"/>
      <c r="C23" s="80"/>
      <c r="D23" s="44"/>
      <c r="E23" s="45"/>
      <c r="F23" s="81">
        <f>SUM(F5:H22)</f>
        <v>1827.672</v>
      </c>
      <c r="G23" s="82"/>
      <c r="H23" s="83"/>
      <c r="I23" s="52">
        <f>SUM(I5:I22)</f>
        <v>230460.69816000003</v>
      </c>
      <c r="J23" s="2"/>
      <c r="K23" s="2"/>
      <c r="M23" s="22"/>
      <c r="N23" s="23"/>
      <c r="O23" s="23"/>
      <c r="P23" s="23"/>
      <c r="Q23" s="23"/>
      <c r="R23" s="23"/>
      <c r="S23" s="23"/>
      <c r="T23" s="23"/>
      <c r="U23" s="24"/>
    </row>
    <row r="24" spans="1:21" s="1" customFormat="1" ht="12.75" x14ac:dyDescent="0.2">
      <c r="A24" s="43" t="s">
        <v>72</v>
      </c>
      <c r="B24" s="45"/>
      <c r="C24" s="45"/>
      <c r="D24" s="44"/>
      <c r="E24" s="45"/>
      <c r="F24" s="45"/>
      <c r="G24" s="45"/>
      <c r="H24" s="45"/>
      <c r="I24" s="43"/>
      <c r="J24" s="2"/>
      <c r="K24" s="2"/>
      <c r="M24" s="22"/>
      <c r="N24" s="23"/>
      <c r="O24" s="23"/>
      <c r="P24" s="23"/>
      <c r="Q24" s="23"/>
      <c r="R24" s="23"/>
      <c r="S24" s="23"/>
      <c r="T24" s="23"/>
      <c r="U24" s="26"/>
    </row>
    <row r="25" spans="1:21" s="1" customFormat="1" ht="12.75" x14ac:dyDescent="0.2">
      <c r="A25" s="46" t="s">
        <v>73</v>
      </c>
      <c r="B25" s="44" t="s">
        <v>74</v>
      </c>
      <c r="C25" s="43"/>
      <c r="D25" s="44"/>
      <c r="E25" s="45"/>
      <c r="F25" s="45"/>
      <c r="G25" s="45"/>
      <c r="H25" s="45"/>
      <c r="I25" s="43"/>
      <c r="J25" s="2"/>
      <c r="M25" s="22"/>
      <c r="N25" s="23"/>
      <c r="O25" s="23"/>
      <c r="P25" s="23"/>
      <c r="Q25" s="23"/>
      <c r="R25" s="23"/>
      <c r="S25" s="23"/>
      <c r="T25" s="23"/>
      <c r="U25" s="26"/>
    </row>
    <row r="26" spans="1:21" s="1" customFormat="1" ht="12.75" x14ac:dyDescent="0.2">
      <c r="A26" s="46" t="s">
        <v>75</v>
      </c>
      <c r="B26" s="44" t="s">
        <v>70</v>
      </c>
      <c r="C26" s="43"/>
      <c r="D26" s="44"/>
      <c r="E26" s="45"/>
      <c r="F26" s="45"/>
      <c r="G26" s="45"/>
      <c r="H26" s="45"/>
      <c r="I26" s="43"/>
      <c r="J26" s="2"/>
      <c r="K26" s="2"/>
      <c r="M26" s="22"/>
      <c r="N26" s="23"/>
      <c r="O26" s="23"/>
      <c r="P26" s="23"/>
      <c r="Q26" s="23"/>
      <c r="R26" s="25"/>
      <c r="S26" s="23"/>
      <c r="T26" s="23"/>
      <c r="U26" s="26"/>
    </row>
    <row r="27" spans="1:21" s="1" customFormat="1" ht="18" customHeight="1" x14ac:dyDescent="0.2">
      <c r="A27" s="46" t="s">
        <v>76</v>
      </c>
      <c r="B27" s="44" t="s">
        <v>70</v>
      </c>
      <c r="C27" s="43"/>
      <c r="D27" s="44"/>
      <c r="E27" s="45"/>
      <c r="F27" s="45"/>
      <c r="G27" s="45"/>
      <c r="H27" s="45"/>
      <c r="I27" s="43"/>
      <c r="J27" s="2"/>
      <c r="K27" s="2"/>
      <c r="M27" s="22"/>
      <c r="N27" s="23"/>
      <c r="O27" s="23"/>
      <c r="P27" s="23"/>
      <c r="Q27" s="23"/>
      <c r="R27" s="23"/>
      <c r="S27" s="23"/>
      <c r="T27" s="23"/>
      <c r="U27" s="26"/>
    </row>
    <row r="28" spans="1:21" s="1" customFormat="1" ht="12.75" x14ac:dyDescent="0.2">
      <c r="A28" s="46" t="s">
        <v>77</v>
      </c>
      <c r="B28" s="44" t="s">
        <v>51</v>
      </c>
      <c r="C28" s="45"/>
      <c r="D28" s="44"/>
      <c r="E28" s="45"/>
      <c r="F28" s="45"/>
      <c r="G28" s="45"/>
      <c r="H28" s="45"/>
      <c r="I28" s="43"/>
      <c r="J28" s="2"/>
      <c r="K28" s="2"/>
      <c r="M28" s="22"/>
      <c r="N28" s="23"/>
      <c r="O28" s="23"/>
      <c r="P28" s="23"/>
      <c r="Q28" s="23"/>
      <c r="R28" s="23"/>
      <c r="S28" s="23"/>
      <c r="T28" s="23"/>
      <c r="U28" s="26"/>
    </row>
    <row r="29" spans="1:21" s="1" customFormat="1" ht="15.75" x14ac:dyDescent="0.2">
      <c r="A29" s="46" t="s">
        <v>78</v>
      </c>
      <c r="B29" s="44">
        <v>1.5</v>
      </c>
      <c r="C29" s="44">
        <v>1</v>
      </c>
      <c r="D29" s="44">
        <f t="shared" si="0"/>
        <v>1.5</v>
      </c>
      <c r="E29" s="53">
        <v>798</v>
      </c>
      <c r="F29" s="54">
        <f t="shared" ref="F29" si="6">D29*E29</f>
        <v>1197</v>
      </c>
      <c r="G29" s="55">
        <f t="shared" ref="G29" si="7">F29*0.05</f>
        <v>59.85</v>
      </c>
      <c r="H29" s="44">
        <f t="shared" ref="H29" si="8">F29*0.1</f>
        <v>119.7</v>
      </c>
      <c r="I29" s="48">
        <f t="shared" ref="I29" si="9">$L$6*F29+$L$5*G29+$L$7*H29</f>
        <v>173576.37150000001</v>
      </c>
      <c r="J29" s="2"/>
      <c r="K29" s="2"/>
      <c r="M29" s="22"/>
      <c r="N29" s="23"/>
      <c r="O29" s="23"/>
      <c r="P29" s="23"/>
      <c r="Q29" s="23"/>
      <c r="R29" s="23"/>
      <c r="S29" s="23"/>
      <c r="T29" s="23"/>
      <c r="U29" s="26"/>
    </row>
    <row r="30" spans="1:21" s="1" customFormat="1" ht="12.75" x14ac:dyDescent="0.2">
      <c r="A30" s="46" t="s">
        <v>79</v>
      </c>
      <c r="B30" s="44" t="s">
        <v>51</v>
      </c>
      <c r="C30" s="45"/>
      <c r="D30" s="45"/>
      <c r="E30" s="45"/>
      <c r="F30" s="45"/>
      <c r="G30" s="45"/>
      <c r="H30" s="45"/>
      <c r="I30" s="43"/>
      <c r="J30" s="2"/>
      <c r="K30" s="2"/>
      <c r="M30" s="22"/>
      <c r="N30" s="23"/>
      <c r="O30" s="23"/>
      <c r="P30" s="23"/>
      <c r="Q30" s="23"/>
      <c r="R30" s="23"/>
      <c r="S30" s="23"/>
      <c r="T30" s="23"/>
      <c r="U30" s="26"/>
    </row>
    <row r="31" spans="1:21" s="1" customFormat="1" ht="12.75" x14ac:dyDescent="0.2">
      <c r="A31" s="46" t="s">
        <v>80</v>
      </c>
      <c r="B31" s="44" t="s">
        <v>51</v>
      </c>
      <c r="C31" s="45"/>
      <c r="D31" s="45"/>
      <c r="E31" s="45"/>
      <c r="F31" s="45"/>
      <c r="G31" s="45"/>
      <c r="H31" s="45"/>
      <c r="I31" s="43"/>
      <c r="J31" s="2"/>
      <c r="K31" s="2"/>
      <c r="M31" s="22"/>
      <c r="N31" s="23"/>
      <c r="O31" s="23"/>
      <c r="P31" s="23"/>
      <c r="Q31" s="23"/>
      <c r="R31" s="23"/>
      <c r="S31" s="23"/>
      <c r="T31" s="23"/>
      <c r="U31" s="26"/>
    </row>
    <row r="32" spans="1:21" s="1" customFormat="1" ht="13.5" x14ac:dyDescent="0.2">
      <c r="A32" s="51" t="s">
        <v>81</v>
      </c>
      <c r="B32" s="45"/>
      <c r="C32" s="45"/>
      <c r="D32" s="45"/>
      <c r="E32" s="45"/>
      <c r="F32" s="81">
        <f>SUM(F24:H31)</f>
        <v>1376.55</v>
      </c>
      <c r="G32" s="82"/>
      <c r="H32" s="83"/>
      <c r="I32" s="52">
        <f>SUM(I24:I31)</f>
        <v>173576.37150000001</v>
      </c>
      <c r="J32" s="2"/>
      <c r="K32" s="2"/>
      <c r="M32" s="22"/>
      <c r="N32" s="23"/>
      <c r="O32" s="23"/>
      <c r="P32" s="23"/>
      <c r="Q32" s="23"/>
      <c r="R32" s="23"/>
      <c r="S32" s="23"/>
      <c r="T32" s="23"/>
      <c r="U32" s="26"/>
    </row>
    <row r="33" spans="1:21" s="1" customFormat="1" ht="19.5" customHeight="1" x14ac:dyDescent="0.2">
      <c r="A33" s="56" t="s">
        <v>82</v>
      </c>
      <c r="B33" s="45"/>
      <c r="C33" s="45"/>
      <c r="D33" s="45"/>
      <c r="E33" s="45"/>
      <c r="F33" s="81">
        <f>ROUND(F23+F32,-1)</f>
        <v>3200</v>
      </c>
      <c r="G33" s="82"/>
      <c r="H33" s="83"/>
      <c r="I33" s="52">
        <f>ROUND(I23+I32,-3)</f>
        <v>404000</v>
      </c>
      <c r="J33" s="2"/>
      <c r="K33" s="2"/>
      <c r="M33" s="22"/>
      <c r="N33" s="23"/>
      <c r="O33" s="23"/>
      <c r="P33" s="23"/>
      <c r="Q33" s="23"/>
      <c r="R33" s="23"/>
      <c r="S33" s="23"/>
      <c r="T33" s="23"/>
      <c r="U33" s="26"/>
    </row>
    <row r="34" spans="1:21" s="1" customFormat="1" ht="15.75" x14ac:dyDescent="0.2">
      <c r="A34" s="57" t="s">
        <v>83</v>
      </c>
      <c r="B34" s="57"/>
      <c r="C34" s="57"/>
      <c r="D34" s="57"/>
      <c r="E34" s="57"/>
      <c r="F34" s="57"/>
      <c r="G34" s="57"/>
      <c r="H34" s="57"/>
      <c r="I34" s="58">
        <v>0</v>
      </c>
      <c r="J34" s="2"/>
      <c r="K34" s="2"/>
      <c r="M34" s="22"/>
      <c r="N34" s="23"/>
      <c r="O34" s="23"/>
      <c r="P34" s="23"/>
      <c r="Q34" s="23"/>
      <c r="R34" s="25"/>
      <c r="S34" s="23"/>
      <c r="T34" s="23"/>
      <c r="U34" s="26"/>
    </row>
    <row r="35" spans="1:21" s="1" customFormat="1" ht="15.75" x14ac:dyDescent="0.2">
      <c r="A35" s="57" t="s">
        <v>84</v>
      </c>
      <c r="B35" s="57"/>
      <c r="C35" s="57"/>
      <c r="D35" s="57"/>
      <c r="E35" s="57"/>
      <c r="F35" s="57"/>
      <c r="G35" s="57"/>
      <c r="H35" s="57"/>
      <c r="I35" s="58">
        <f>ROUND(I33+I34,-3)</f>
        <v>404000</v>
      </c>
      <c r="J35" s="2"/>
      <c r="K35" s="2"/>
      <c r="M35" s="22"/>
      <c r="N35" s="23"/>
      <c r="O35" s="23"/>
      <c r="P35" s="23"/>
      <c r="Q35" s="23"/>
      <c r="R35" s="23"/>
      <c r="S35" s="23"/>
      <c r="T35" s="23"/>
      <c r="U35" s="26"/>
    </row>
    <row r="36" spans="1:21" s="1" customFormat="1" ht="18.75" customHeight="1" x14ac:dyDescent="0.25">
      <c r="A36" s="41"/>
      <c r="B36" s="41"/>
      <c r="C36" s="41"/>
      <c r="D36" s="41"/>
      <c r="E36" s="41"/>
      <c r="F36" s="41"/>
      <c r="G36" s="41"/>
      <c r="H36" s="41"/>
      <c r="I36" s="41"/>
      <c r="J36" s="2"/>
      <c r="K36" s="18">
        <f>F33/Responses!E10</f>
        <v>3.6823935558112773</v>
      </c>
      <c r="L36" s="18" t="s">
        <v>12</v>
      </c>
      <c r="M36" s="22"/>
      <c r="N36" s="23"/>
      <c r="O36" s="23"/>
      <c r="P36" s="23"/>
      <c r="Q36" s="23"/>
      <c r="R36" s="23"/>
      <c r="S36" s="23"/>
      <c r="T36" s="23"/>
      <c r="U36" s="26"/>
    </row>
    <row r="37" spans="1:21" s="1" customFormat="1" x14ac:dyDescent="0.25">
      <c r="A37" s="59" t="s">
        <v>13</v>
      </c>
      <c r="B37" s="41"/>
      <c r="C37" s="41"/>
      <c r="D37" s="41"/>
      <c r="E37" s="41"/>
      <c r="F37" s="41"/>
      <c r="G37" s="41"/>
      <c r="H37" s="41"/>
      <c r="I37" s="41"/>
      <c r="J37" s="2"/>
      <c r="K37" s="2"/>
      <c r="M37" s="22"/>
      <c r="N37" s="23"/>
      <c r="O37" s="23"/>
      <c r="P37" s="23"/>
      <c r="Q37" s="23"/>
      <c r="R37" s="23"/>
      <c r="S37" s="23"/>
      <c r="T37" s="23"/>
      <c r="U37" s="26"/>
    </row>
    <row r="38" spans="1:21" s="1" customFormat="1" ht="41.45" customHeight="1" x14ac:dyDescent="0.2">
      <c r="A38" s="76" t="s">
        <v>116</v>
      </c>
      <c r="B38" s="76"/>
      <c r="C38" s="76"/>
      <c r="D38" s="76"/>
      <c r="E38" s="76"/>
      <c r="F38" s="76"/>
      <c r="G38" s="76"/>
      <c r="H38" s="76"/>
      <c r="I38" s="76"/>
      <c r="J38" s="71"/>
      <c r="K38" s="71"/>
      <c r="L38" s="71"/>
      <c r="M38" s="71"/>
      <c r="N38" s="71"/>
      <c r="O38" s="72"/>
      <c r="P38" s="72"/>
      <c r="Q38" s="72"/>
      <c r="R38" s="72"/>
      <c r="S38" s="23"/>
      <c r="T38" s="23"/>
      <c r="U38" s="26"/>
    </row>
    <row r="39" spans="1:21" s="1" customFormat="1" ht="66.599999999999994" customHeight="1" x14ac:dyDescent="0.2">
      <c r="A39" s="77" t="s">
        <v>110</v>
      </c>
      <c r="B39" s="77"/>
      <c r="C39" s="77"/>
      <c r="D39" s="77"/>
      <c r="E39" s="77"/>
      <c r="F39" s="77"/>
      <c r="G39" s="77"/>
      <c r="H39" s="77"/>
      <c r="I39" s="77"/>
      <c r="J39" s="7"/>
      <c r="K39" s="7"/>
      <c r="L39" s="2"/>
      <c r="M39" s="22"/>
      <c r="N39" s="23"/>
      <c r="O39" s="23"/>
      <c r="P39" s="23"/>
      <c r="Q39" s="23"/>
      <c r="R39" s="23"/>
      <c r="S39" s="23"/>
      <c r="T39" s="23"/>
      <c r="U39" s="26"/>
    </row>
    <row r="40" spans="1:21" s="1" customFormat="1" ht="15.75" x14ac:dyDescent="0.2">
      <c r="A40" s="76" t="s">
        <v>85</v>
      </c>
      <c r="B40" s="76"/>
      <c r="C40" s="76"/>
      <c r="D40" s="76"/>
      <c r="E40" s="76"/>
      <c r="F40" s="76"/>
      <c r="G40" s="76"/>
      <c r="H40" s="76"/>
      <c r="I40" s="76"/>
      <c r="J40" s="9"/>
      <c r="L40" s="2"/>
      <c r="M40" s="22"/>
      <c r="N40" s="23"/>
      <c r="O40" s="23"/>
      <c r="P40" s="23"/>
      <c r="Q40" s="23"/>
      <c r="R40" s="25"/>
      <c r="S40" s="23"/>
      <c r="T40" s="23"/>
      <c r="U40" s="26"/>
    </row>
    <row r="41" spans="1:21" s="1" customFormat="1" ht="29.45" customHeight="1" x14ac:dyDescent="0.2">
      <c r="A41" s="76" t="s">
        <v>117</v>
      </c>
      <c r="B41" s="76"/>
      <c r="C41" s="76"/>
      <c r="D41" s="76"/>
      <c r="E41" s="76"/>
      <c r="F41" s="76"/>
      <c r="G41" s="76"/>
      <c r="H41" s="76"/>
      <c r="I41" s="76"/>
      <c r="J41" s="69"/>
      <c r="K41" s="70"/>
      <c r="L41" s="71"/>
      <c r="N41" s="23"/>
      <c r="O41" s="23"/>
      <c r="P41" s="23"/>
      <c r="Q41" s="23"/>
      <c r="R41" s="23"/>
      <c r="S41" s="23"/>
      <c r="T41" s="23"/>
      <c r="U41" s="26"/>
    </row>
    <row r="42" spans="1:21" s="1" customFormat="1" ht="15.75" x14ac:dyDescent="0.2">
      <c r="A42" s="89" t="s">
        <v>86</v>
      </c>
      <c r="B42" s="89"/>
      <c r="C42" s="89"/>
      <c r="D42" s="89"/>
      <c r="E42" s="89"/>
      <c r="F42" s="89"/>
      <c r="G42" s="89"/>
      <c r="H42" s="89"/>
      <c r="I42" s="89"/>
      <c r="J42" s="9"/>
      <c r="K42" s="9"/>
      <c r="L42" s="2"/>
      <c r="M42" s="22"/>
      <c r="N42" s="23"/>
      <c r="O42" s="23"/>
      <c r="P42" s="23"/>
      <c r="Q42" s="23"/>
      <c r="R42" s="23"/>
      <c r="S42" s="23"/>
      <c r="T42" s="23"/>
      <c r="U42" s="26"/>
    </row>
    <row r="43" spans="1:21" s="1" customFormat="1" ht="15.75" x14ac:dyDescent="0.25">
      <c r="A43" s="89" t="s">
        <v>87</v>
      </c>
      <c r="B43" s="89"/>
      <c r="C43" s="89"/>
      <c r="D43" s="89"/>
      <c r="E43" s="89"/>
      <c r="F43" s="89"/>
      <c r="G43" s="89"/>
      <c r="H43" s="89"/>
      <c r="I43" s="89"/>
      <c r="J43" s="2"/>
      <c r="M43" s="29"/>
      <c r="N43" s="29"/>
      <c r="O43" s="29"/>
      <c r="P43" s="29"/>
      <c r="Q43" s="29"/>
      <c r="R43" s="30"/>
      <c r="S43" s="30"/>
      <c r="T43" s="30"/>
      <c r="U43" s="31"/>
    </row>
    <row r="44" spans="1:21" s="1" customFormat="1" ht="16.5" x14ac:dyDescent="0.25">
      <c r="A44" s="90" t="s">
        <v>88</v>
      </c>
      <c r="B44" s="90"/>
      <c r="C44" s="90"/>
      <c r="D44" s="90"/>
      <c r="E44" s="90"/>
      <c r="F44" s="90"/>
      <c r="G44" s="90"/>
      <c r="H44" s="90"/>
      <c r="I44" s="90"/>
      <c r="J44" s="2"/>
      <c r="M44" s="32"/>
      <c r="N44" s="32"/>
      <c r="O44" s="32"/>
      <c r="P44" s="32"/>
      <c r="Q44" s="32"/>
      <c r="R44" s="30"/>
      <c r="S44" s="30"/>
      <c r="T44" s="30"/>
      <c r="U44" s="31"/>
    </row>
    <row r="45" spans="1:21" s="1" customFormat="1" x14ac:dyDescent="0.25">
      <c r="A45" s="41"/>
      <c r="B45" s="41"/>
      <c r="C45" s="41"/>
      <c r="D45" s="41"/>
      <c r="E45" s="41"/>
      <c r="F45" s="41"/>
      <c r="G45" s="41"/>
      <c r="H45" s="41"/>
      <c r="I45" s="41"/>
      <c r="J45" s="2"/>
      <c r="M45" s="32"/>
      <c r="N45" s="32"/>
      <c r="O45" s="32"/>
      <c r="P45" s="32"/>
      <c r="Q45" s="32"/>
      <c r="R45" s="32"/>
      <c r="S45" s="32"/>
      <c r="T45" s="32"/>
      <c r="U45" s="31"/>
    </row>
    <row r="46" spans="1:21" s="1" customFormat="1" x14ac:dyDescent="0.25">
      <c r="A46" s="41"/>
      <c r="B46" s="41"/>
      <c r="C46" s="41"/>
      <c r="D46" s="41"/>
      <c r="E46" s="41"/>
      <c r="F46" s="41"/>
      <c r="G46" s="41"/>
      <c r="H46" s="41"/>
      <c r="I46" s="41"/>
      <c r="J46" s="2"/>
      <c r="M46" s="32"/>
      <c r="N46" s="32"/>
      <c r="O46" s="32"/>
      <c r="P46" s="32"/>
      <c r="Q46" s="32"/>
      <c r="R46" s="32"/>
      <c r="S46" s="32"/>
      <c r="T46" s="32"/>
      <c r="U46" s="31"/>
    </row>
    <row r="47" spans="1:21" s="1" customFormat="1" x14ac:dyDescent="0.25">
      <c r="A47" s="41"/>
      <c r="B47" s="41"/>
      <c r="C47" s="41"/>
      <c r="D47" s="41"/>
      <c r="E47" s="41"/>
      <c r="F47" s="41"/>
      <c r="G47" s="41"/>
      <c r="H47" s="41"/>
      <c r="I47" s="41"/>
      <c r="J47" s="2"/>
      <c r="M47" s="16"/>
      <c r="N47" s="16"/>
      <c r="O47" s="16"/>
      <c r="P47" s="16"/>
      <c r="Q47" s="16"/>
      <c r="R47" s="16"/>
      <c r="S47" s="16"/>
      <c r="T47" s="16"/>
      <c r="U47" s="16"/>
    </row>
    <row r="48" spans="1:21" s="1" customFormat="1" x14ac:dyDescent="0.25">
      <c r="A48" s="41"/>
      <c r="B48" s="41"/>
      <c r="C48" s="41"/>
      <c r="D48" s="41"/>
      <c r="E48" s="41"/>
      <c r="F48" s="41"/>
      <c r="G48" s="41"/>
      <c r="H48" s="41"/>
      <c r="I48" s="41"/>
      <c r="J48" s="2"/>
      <c r="M48" s="16"/>
      <c r="N48" s="16"/>
      <c r="O48" s="16"/>
      <c r="P48" s="16"/>
      <c r="Q48" s="16"/>
      <c r="R48" s="16"/>
      <c r="S48" s="16"/>
      <c r="T48" s="16"/>
      <c r="U48" s="16"/>
    </row>
    <row r="49" spans="1:21" s="1" customFormat="1" x14ac:dyDescent="0.25">
      <c r="A49" s="41"/>
      <c r="B49" s="41"/>
      <c r="C49" s="41"/>
      <c r="D49" s="41"/>
      <c r="E49" s="41"/>
      <c r="F49" s="41"/>
      <c r="G49" s="41"/>
      <c r="H49" s="41"/>
      <c r="I49" s="41"/>
      <c r="J49" s="6"/>
      <c r="M49" s="16"/>
      <c r="N49" s="16"/>
      <c r="O49" s="16"/>
      <c r="P49" s="16"/>
      <c r="Q49" s="16"/>
      <c r="R49" s="16"/>
      <c r="S49" s="16"/>
      <c r="T49" s="16"/>
      <c r="U49" s="16"/>
    </row>
    <row r="50" spans="1:21" s="1" customFormat="1" x14ac:dyDescent="0.25">
      <c r="A50" s="41"/>
      <c r="B50" s="41"/>
      <c r="C50" s="41"/>
      <c r="D50" s="41"/>
      <c r="E50" s="41"/>
      <c r="F50" s="41"/>
      <c r="G50" s="41"/>
      <c r="H50" s="41"/>
      <c r="I50" s="41"/>
      <c r="J50" s="2"/>
      <c r="M50" s="16"/>
      <c r="N50" s="16"/>
      <c r="O50" s="16"/>
      <c r="P50" s="16"/>
      <c r="Q50" s="16"/>
      <c r="R50" s="16"/>
      <c r="S50" s="16"/>
      <c r="T50" s="16"/>
      <c r="U50" s="16"/>
    </row>
    <row r="51" spans="1:21" s="1" customFormat="1" x14ac:dyDescent="0.25">
      <c r="A51" s="41"/>
      <c r="B51" s="41"/>
      <c r="C51" s="41"/>
      <c r="D51" s="41"/>
      <c r="E51" s="41"/>
      <c r="F51" s="41"/>
      <c r="G51" s="41"/>
      <c r="H51" s="41"/>
      <c r="I51" s="41"/>
      <c r="M51" s="16"/>
      <c r="N51" s="16"/>
      <c r="O51" s="16"/>
      <c r="P51" s="16"/>
      <c r="Q51" s="16"/>
      <c r="R51" s="16"/>
      <c r="S51" s="16"/>
      <c r="T51" s="16"/>
      <c r="U51" s="16"/>
    </row>
    <row r="52" spans="1:21" s="1" customFormat="1" x14ac:dyDescent="0.25">
      <c r="A52" s="41"/>
      <c r="B52" s="41"/>
      <c r="C52" s="41"/>
      <c r="D52" s="41"/>
      <c r="E52" s="41"/>
      <c r="F52" s="41"/>
      <c r="G52" s="41"/>
      <c r="H52" s="41"/>
      <c r="I52" s="41"/>
      <c r="M52" s="16"/>
      <c r="N52" s="16"/>
      <c r="O52" s="16"/>
      <c r="P52" s="16"/>
      <c r="Q52" s="16"/>
      <c r="R52" s="16"/>
      <c r="S52" s="16"/>
      <c r="T52" s="16"/>
      <c r="U52" s="16"/>
    </row>
    <row r="53" spans="1:21" s="1" customFormat="1" x14ac:dyDescent="0.25">
      <c r="A53" s="41"/>
      <c r="B53" s="41"/>
      <c r="C53" s="41"/>
      <c r="D53" s="41"/>
      <c r="E53" s="41"/>
      <c r="F53" s="41"/>
      <c r="G53" s="41"/>
      <c r="H53" s="41"/>
      <c r="I53" s="41"/>
      <c r="M53" s="33"/>
      <c r="N53" s="33"/>
      <c r="O53" s="33"/>
      <c r="P53" s="33"/>
      <c r="Q53" s="33"/>
      <c r="R53" s="33"/>
      <c r="S53" s="33"/>
      <c r="T53" s="33"/>
      <c r="U53" s="33"/>
    </row>
    <row r="54" spans="1:21" s="1" customFormat="1" x14ac:dyDescent="0.25">
      <c r="A54" s="41"/>
      <c r="B54" s="41"/>
      <c r="C54" s="41"/>
      <c r="D54" s="41"/>
      <c r="E54" s="41"/>
      <c r="F54" s="41"/>
      <c r="G54" s="41"/>
      <c r="H54" s="41"/>
      <c r="I54" s="41"/>
      <c r="M54" s="16"/>
      <c r="N54" s="16"/>
      <c r="O54" s="16"/>
      <c r="P54" s="16"/>
      <c r="Q54" s="16"/>
      <c r="R54" s="16"/>
      <c r="S54" s="16"/>
      <c r="T54" s="16"/>
      <c r="U54" s="16"/>
    </row>
    <row r="55" spans="1:21" s="1" customFormat="1" x14ac:dyDescent="0.25">
      <c r="A55" s="41"/>
      <c r="B55" s="41"/>
      <c r="C55" s="41"/>
      <c r="D55" s="41"/>
      <c r="E55" s="41"/>
      <c r="F55" s="41"/>
      <c r="G55" s="41"/>
      <c r="H55" s="41"/>
      <c r="I55" s="41"/>
      <c r="M55" s="16"/>
      <c r="N55" s="16"/>
      <c r="O55" s="16"/>
      <c r="P55" s="16"/>
      <c r="Q55" s="16"/>
      <c r="R55" s="16"/>
      <c r="S55" s="16"/>
      <c r="T55" s="16"/>
      <c r="U55" s="16"/>
    </row>
    <row r="56" spans="1:21" s="1" customFormat="1" x14ac:dyDescent="0.25">
      <c r="A56" s="41"/>
      <c r="B56" s="41"/>
      <c r="C56" s="41"/>
      <c r="D56" s="41"/>
      <c r="E56" s="41"/>
      <c r="F56" s="41"/>
      <c r="G56" s="41"/>
      <c r="H56" s="41"/>
      <c r="I56" s="41"/>
      <c r="M56" s="16"/>
      <c r="N56" s="16"/>
      <c r="O56" s="16"/>
      <c r="P56" s="16"/>
      <c r="Q56" s="16"/>
      <c r="R56" s="16"/>
      <c r="S56" s="16"/>
      <c r="T56" s="16"/>
      <c r="U56" s="16"/>
    </row>
    <row r="70" ht="15.75" customHeight="1" x14ac:dyDescent="0.25"/>
    <row r="71" ht="15" customHeight="1" x14ac:dyDescent="0.25"/>
  </sheetData>
  <sortState xmlns:xlrd2="http://schemas.microsoft.com/office/spreadsheetml/2017/richdata2" ref="A61:C76">
    <sortCondition ref="C61:C76"/>
  </sortState>
  <mergeCells count="13">
    <mergeCell ref="A42:I42"/>
    <mergeCell ref="A43:I43"/>
    <mergeCell ref="A44:I44"/>
    <mergeCell ref="A38:I38"/>
    <mergeCell ref="A39:I39"/>
    <mergeCell ref="A41:I41"/>
    <mergeCell ref="K4:L4"/>
    <mergeCell ref="A3:A4"/>
    <mergeCell ref="B23:C23"/>
    <mergeCell ref="F23:H23"/>
    <mergeCell ref="F32:H32"/>
    <mergeCell ref="F33:H33"/>
    <mergeCell ref="A40:I40"/>
  </mergeCells>
  <phoneticPr fontId="19"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3"/>
  <sheetViews>
    <sheetView workbookViewId="0">
      <selection activeCell="A2" sqref="A2"/>
    </sheetView>
  </sheetViews>
  <sheetFormatPr defaultRowHeight="15" x14ac:dyDescent="0.25"/>
  <cols>
    <col min="1" max="1" width="43.7109375" customWidth="1"/>
    <col min="2" max="2" width="10.7109375" customWidth="1"/>
    <col min="7" max="7" width="11.5703125" customWidth="1"/>
    <col min="8" max="8" width="9.5703125" customWidth="1"/>
    <col min="9" max="9" width="11.42578125" bestFit="1" customWidth="1"/>
    <col min="10" max="10" width="8.140625" customWidth="1"/>
    <col min="11" max="11" width="11.85546875" customWidth="1"/>
  </cols>
  <sheetData>
    <row r="1" spans="1:12" ht="15.75" x14ac:dyDescent="0.25">
      <c r="A1" s="40" t="s">
        <v>89</v>
      </c>
      <c r="K1" s="2"/>
    </row>
    <row r="2" spans="1:12" x14ac:dyDescent="0.25">
      <c r="L2" s="2"/>
    </row>
    <row r="3" spans="1:12" x14ac:dyDescent="0.25">
      <c r="A3" s="79" t="s">
        <v>90</v>
      </c>
      <c r="B3" s="15" t="s">
        <v>16</v>
      </c>
      <c r="C3" s="15" t="s">
        <v>17</v>
      </c>
      <c r="D3" s="15" t="s">
        <v>18</v>
      </c>
      <c r="E3" s="15" t="s">
        <v>19</v>
      </c>
      <c r="F3" s="15" t="s">
        <v>20</v>
      </c>
      <c r="G3" s="15" t="s">
        <v>21</v>
      </c>
      <c r="H3" s="15" t="s">
        <v>22</v>
      </c>
      <c r="I3" s="15" t="s">
        <v>41</v>
      </c>
      <c r="J3" s="1"/>
      <c r="K3" s="1"/>
      <c r="L3" s="1"/>
    </row>
    <row r="4" spans="1:12" ht="76.5" x14ac:dyDescent="0.25">
      <c r="A4" s="79"/>
      <c r="B4" s="15" t="s">
        <v>91</v>
      </c>
      <c r="C4" s="15" t="s">
        <v>92</v>
      </c>
      <c r="D4" s="15" t="s">
        <v>93</v>
      </c>
      <c r="E4" s="15" t="s">
        <v>94</v>
      </c>
      <c r="F4" s="15" t="s">
        <v>46</v>
      </c>
      <c r="G4" s="15" t="s">
        <v>47</v>
      </c>
      <c r="H4" s="15" t="s">
        <v>95</v>
      </c>
      <c r="I4" s="15" t="s">
        <v>49</v>
      </c>
      <c r="J4" s="1"/>
      <c r="K4" s="78" t="s">
        <v>7</v>
      </c>
      <c r="L4" s="78"/>
    </row>
    <row r="5" spans="1:12" ht="15.75" x14ac:dyDescent="0.25">
      <c r="A5" s="43" t="s">
        <v>96</v>
      </c>
      <c r="B5" s="15"/>
      <c r="C5" s="15"/>
      <c r="D5" s="15"/>
      <c r="E5" s="15"/>
      <c r="F5" s="15"/>
      <c r="G5" s="15"/>
      <c r="H5" s="15"/>
      <c r="I5" s="15"/>
      <c r="J5" s="1"/>
      <c r="K5" s="8" t="s">
        <v>8</v>
      </c>
      <c r="L5" s="17">
        <v>73.456000000000003</v>
      </c>
    </row>
    <row r="6" spans="1:12" x14ac:dyDescent="0.25">
      <c r="A6" s="46" t="s">
        <v>97</v>
      </c>
      <c r="B6" s="44">
        <v>2</v>
      </c>
      <c r="C6" s="44">
        <v>1</v>
      </c>
      <c r="D6" s="44">
        <f>B6*C6</f>
        <v>2</v>
      </c>
      <c r="E6" s="44">
        <v>0</v>
      </c>
      <c r="F6" s="44">
        <f>D6*E6</f>
        <v>0</v>
      </c>
      <c r="G6" s="44">
        <f>F6*0.05</f>
        <v>0</v>
      </c>
      <c r="H6" s="44">
        <f>F6*0.1</f>
        <v>0</v>
      </c>
      <c r="I6" s="61">
        <f>$L$6*F6+$L$5*G6+$L$7*H6</f>
        <v>0</v>
      </c>
      <c r="J6" s="1"/>
      <c r="K6" s="8" t="s">
        <v>15</v>
      </c>
      <c r="L6" s="17">
        <v>54.512</v>
      </c>
    </row>
    <row r="7" spans="1:12" x14ac:dyDescent="0.25">
      <c r="A7" s="46" t="s">
        <v>98</v>
      </c>
      <c r="B7" s="44">
        <v>2</v>
      </c>
      <c r="C7" s="44">
        <v>1</v>
      </c>
      <c r="D7" s="44">
        <f t="shared" ref="D7:D10" si="0">B7*C7</f>
        <v>2</v>
      </c>
      <c r="E7" s="44">
        <v>0</v>
      </c>
      <c r="F7" s="44">
        <f t="shared" ref="F7:F10" si="1">D7*E7</f>
        <v>0</v>
      </c>
      <c r="G7" s="44">
        <f t="shared" ref="G7:G10" si="2">F7*0.05</f>
        <v>0</v>
      </c>
      <c r="H7" s="44">
        <f t="shared" ref="H7:H10" si="3">F7*0.1</f>
        <v>0</v>
      </c>
      <c r="I7" s="61">
        <f t="shared" ref="I7:I10" si="4">$L$6*F7+$L$5*G7+$L$7*H7</f>
        <v>0</v>
      </c>
      <c r="J7" s="1"/>
      <c r="K7" s="8" t="s">
        <v>10</v>
      </c>
      <c r="L7" s="17">
        <v>29.504000000000001</v>
      </c>
    </row>
    <row r="8" spans="1:12" x14ac:dyDescent="0.25">
      <c r="A8" s="46" t="s">
        <v>99</v>
      </c>
      <c r="B8" s="44">
        <v>2</v>
      </c>
      <c r="C8" s="44">
        <v>1</v>
      </c>
      <c r="D8" s="44">
        <f t="shared" si="0"/>
        <v>2</v>
      </c>
      <c r="E8" s="44">
        <f>'Table 1'!E19</f>
        <v>21</v>
      </c>
      <c r="F8" s="44">
        <f t="shared" si="1"/>
        <v>42</v>
      </c>
      <c r="G8" s="44">
        <f t="shared" si="2"/>
        <v>2.1</v>
      </c>
      <c r="H8" s="44">
        <f t="shared" si="3"/>
        <v>4.2</v>
      </c>
      <c r="I8" s="61">
        <f t="shared" si="4"/>
        <v>2567.6783999999998</v>
      </c>
      <c r="J8" s="7"/>
      <c r="K8" s="7"/>
      <c r="L8" s="1"/>
    </row>
    <row r="9" spans="1:12" ht="19.5" customHeight="1" x14ac:dyDescent="0.25">
      <c r="A9" s="46" t="s">
        <v>100</v>
      </c>
      <c r="B9" s="44">
        <v>2</v>
      </c>
      <c r="C9" s="44">
        <v>1.2</v>
      </c>
      <c r="D9" s="44">
        <f t="shared" si="0"/>
        <v>2.4</v>
      </c>
      <c r="E9" s="44">
        <f>'Table 1'!E20</f>
        <v>25.2</v>
      </c>
      <c r="F9" s="44">
        <f t="shared" si="1"/>
        <v>60.48</v>
      </c>
      <c r="G9" s="44">
        <f t="shared" si="2"/>
        <v>3.024</v>
      </c>
      <c r="H9" s="44">
        <f t="shared" si="3"/>
        <v>6.048</v>
      </c>
      <c r="I9" s="61">
        <f t="shared" si="4"/>
        <v>3697.4568959999997</v>
      </c>
      <c r="J9" s="7"/>
      <c r="K9" s="7"/>
      <c r="L9" s="2"/>
    </row>
    <row r="10" spans="1:12" x14ac:dyDescent="0.25">
      <c r="A10" s="46" t="s">
        <v>101</v>
      </c>
      <c r="B10" s="44">
        <v>8</v>
      </c>
      <c r="C10" s="44">
        <v>1.2</v>
      </c>
      <c r="D10" s="44">
        <f t="shared" si="0"/>
        <v>9.6</v>
      </c>
      <c r="E10" s="44">
        <f>'Table 1'!E20</f>
        <v>25.2</v>
      </c>
      <c r="F10" s="47">
        <f t="shared" si="1"/>
        <v>241.92</v>
      </c>
      <c r="G10" s="44">
        <f t="shared" si="2"/>
        <v>12.096</v>
      </c>
      <c r="H10" s="44">
        <f t="shared" si="3"/>
        <v>24.192</v>
      </c>
      <c r="I10" s="61">
        <f t="shared" si="4"/>
        <v>14789.827583999999</v>
      </c>
      <c r="J10" s="9"/>
      <c r="K10" s="9"/>
      <c r="L10" s="19"/>
    </row>
    <row r="11" spans="1:12" ht="15.75" x14ac:dyDescent="0.25">
      <c r="A11" s="46" t="s">
        <v>102</v>
      </c>
      <c r="B11" s="44" t="s">
        <v>51</v>
      </c>
      <c r="C11" s="45"/>
      <c r="D11" s="45"/>
      <c r="E11" s="45"/>
      <c r="F11" s="45"/>
      <c r="G11" s="45"/>
      <c r="H11" s="45"/>
      <c r="I11" s="62"/>
      <c r="J11" s="1"/>
      <c r="K11" s="1"/>
      <c r="L11" s="1"/>
    </row>
    <row r="12" spans="1:12" ht="15.75" x14ac:dyDescent="0.25">
      <c r="A12" s="56" t="s">
        <v>103</v>
      </c>
      <c r="B12" s="45"/>
      <c r="C12" s="45"/>
      <c r="D12" s="45"/>
      <c r="E12" s="45"/>
      <c r="F12" s="85">
        <f>ROUND(SUM(F6:H11),0)</f>
        <v>396</v>
      </c>
      <c r="G12" s="85"/>
      <c r="H12" s="85"/>
      <c r="I12" s="63">
        <f>ROUND(SUM(I6:I11),-2)</f>
        <v>21100</v>
      </c>
      <c r="J12" s="1"/>
      <c r="K12" s="1"/>
      <c r="L12" s="1"/>
    </row>
    <row r="13" spans="1:12" ht="15" customHeight="1" x14ac:dyDescent="0.25">
      <c r="J13" s="1"/>
      <c r="K13" s="1"/>
      <c r="L13" s="1"/>
    </row>
    <row r="14" spans="1:12" x14ac:dyDescent="0.25">
      <c r="A14" s="91" t="s">
        <v>13</v>
      </c>
      <c r="B14" s="91"/>
      <c r="C14" s="91"/>
      <c r="D14" s="91"/>
      <c r="E14" s="91"/>
      <c r="F14" s="91"/>
      <c r="G14" s="91"/>
      <c r="H14" s="91"/>
      <c r="I14" s="91"/>
      <c r="J14" s="1"/>
      <c r="K14" s="1"/>
      <c r="L14" s="1"/>
    </row>
    <row r="15" spans="1:12" ht="37.15" customHeight="1" x14ac:dyDescent="0.25">
      <c r="A15" s="76" t="s">
        <v>116</v>
      </c>
      <c r="B15" s="76"/>
      <c r="C15" s="76"/>
      <c r="D15" s="76"/>
      <c r="E15" s="76"/>
      <c r="F15" s="76"/>
      <c r="G15" s="76"/>
      <c r="H15" s="76"/>
      <c r="I15" s="76"/>
      <c r="J15" s="1"/>
      <c r="K15" s="1"/>
      <c r="L15" s="1"/>
    </row>
    <row r="16" spans="1:12" ht="54.6" customHeight="1" x14ac:dyDescent="0.25">
      <c r="A16" s="84" t="s">
        <v>112</v>
      </c>
      <c r="B16" s="76"/>
      <c r="C16" s="76"/>
      <c r="D16" s="76"/>
      <c r="E16" s="76"/>
      <c r="F16" s="76"/>
      <c r="G16" s="76"/>
      <c r="H16" s="76"/>
      <c r="I16" s="76"/>
      <c r="J16" s="1"/>
      <c r="K16" s="1"/>
      <c r="L16" s="1"/>
    </row>
    <row r="17" spans="1:12" ht="34.9" customHeight="1" x14ac:dyDescent="0.25">
      <c r="A17" s="76" t="s">
        <v>111</v>
      </c>
      <c r="B17" s="76"/>
      <c r="C17" s="76"/>
      <c r="D17" s="76"/>
      <c r="E17" s="76"/>
      <c r="F17" s="76"/>
      <c r="G17" s="76"/>
      <c r="H17" s="76"/>
      <c r="I17" s="76"/>
      <c r="J17" s="1"/>
      <c r="K17" s="1"/>
      <c r="L17" s="1"/>
    </row>
    <row r="18" spans="1:12" ht="15.75" x14ac:dyDescent="0.25">
      <c r="A18" s="76" t="s">
        <v>104</v>
      </c>
      <c r="B18" s="76"/>
      <c r="C18" s="76"/>
      <c r="D18" s="76"/>
      <c r="E18" s="76"/>
      <c r="F18" s="76"/>
      <c r="G18" s="76"/>
      <c r="H18" s="76"/>
      <c r="I18" s="76"/>
      <c r="J18" s="1"/>
      <c r="K18" s="1"/>
      <c r="L18" s="1"/>
    </row>
    <row r="19" spans="1:12" ht="16.5" x14ac:dyDescent="0.25">
      <c r="A19" s="90" t="s">
        <v>105</v>
      </c>
      <c r="B19" s="90"/>
      <c r="C19" s="90"/>
      <c r="D19" s="90"/>
      <c r="E19" s="90"/>
      <c r="F19" s="90"/>
      <c r="G19" s="90"/>
      <c r="H19" s="90"/>
      <c r="I19" s="90"/>
      <c r="J19" s="1"/>
      <c r="K19" s="1"/>
      <c r="L19" s="1"/>
    </row>
    <row r="20" spans="1:12" x14ac:dyDescent="0.25">
      <c r="J20" s="1"/>
      <c r="K20" s="1"/>
      <c r="L20" s="1"/>
    </row>
    <row r="21" spans="1:12" ht="14.45" customHeight="1" x14ac:dyDescent="0.25">
      <c r="J21" s="1"/>
      <c r="K21" s="1"/>
      <c r="L21" s="1"/>
    </row>
    <row r="22" spans="1:12" ht="14.45" customHeight="1" x14ac:dyDescent="0.25">
      <c r="J22" s="1"/>
      <c r="K22" s="1"/>
      <c r="L22" s="1"/>
    </row>
    <row r="23" spans="1:12" ht="14.45" customHeight="1" x14ac:dyDescent="0.25">
      <c r="J23" s="1"/>
      <c r="K23" s="1"/>
      <c r="L23" s="1"/>
    </row>
    <row r="24" spans="1:12" x14ac:dyDescent="0.25">
      <c r="J24" s="1"/>
      <c r="K24" s="1"/>
      <c r="L24" s="1"/>
    </row>
    <row r="25" spans="1:12" x14ac:dyDescent="0.25">
      <c r="J25" s="1"/>
      <c r="K25" s="1"/>
      <c r="L25" s="1"/>
    </row>
    <row r="26" spans="1:12" x14ac:dyDescent="0.25">
      <c r="J26" s="1"/>
      <c r="K26" s="1"/>
      <c r="L26" s="1"/>
    </row>
    <row r="27" spans="1:12" x14ac:dyDescent="0.25">
      <c r="J27" s="1"/>
      <c r="K27" s="1"/>
      <c r="L27" s="1"/>
    </row>
    <row r="28" spans="1:12" x14ac:dyDescent="0.25">
      <c r="J28" s="1"/>
      <c r="K28" s="1"/>
      <c r="L28" s="1"/>
    </row>
    <row r="29" spans="1:12" x14ac:dyDescent="0.25">
      <c r="J29" s="1"/>
      <c r="K29" s="1"/>
      <c r="L29" s="1"/>
    </row>
    <row r="30" spans="1:12" x14ac:dyDescent="0.25">
      <c r="J30" s="1"/>
      <c r="K30" s="1"/>
      <c r="L30" s="1"/>
    </row>
    <row r="31" spans="1:12" x14ac:dyDescent="0.25">
      <c r="J31" s="1"/>
      <c r="K31" s="1"/>
      <c r="L31" s="1"/>
    </row>
    <row r="32" spans="1:12" x14ac:dyDescent="0.25">
      <c r="J32" s="1"/>
      <c r="K32" s="1"/>
      <c r="L32" s="1"/>
    </row>
    <row r="33" spans="10:12" x14ac:dyDescent="0.25">
      <c r="J33" s="1"/>
      <c r="K33" s="1"/>
      <c r="L33" s="1"/>
    </row>
  </sheetData>
  <mergeCells count="9">
    <mergeCell ref="A19:I19"/>
    <mergeCell ref="A18:I18"/>
    <mergeCell ref="K4:L4"/>
    <mergeCell ref="A16:I16"/>
    <mergeCell ref="A17:I17"/>
    <mergeCell ref="A15:I15"/>
    <mergeCell ref="A3:A4"/>
    <mergeCell ref="F12:H12"/>
    <mergeCell ref="A14:I1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
  <sheetViews>
    <sheetView zoomScale="90" zoomScaleNormal="90" workbookViewId="0">
      <selection activeCell="E15" sqref="E15"/>
    </sheetView>
  </sheetViews>
  <sheetFormatPr defaultColWidth="22" defaultRowHeight="12.75" x14ac:dyDescent="0.2"/>
  <cols>
    <col min="1" max="16384" width="22" style="11"/>
  </cols>
  <sheetData>
    <row r="1" spans="1:1" x14ac:dyDescent="0.2">
      <c r="A1" s="11" t="s">
        <v>118</v>
      </c>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G10"/>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7" s="11" customFormat="1" ht="15.75" x14ac:dyDescent="0.2">
      <c r="A1" s="86" t="s">
        <v>5</v>
      </c>
      <c r="B1" s="86"/>
      <c r="C1" s="86"/>
      <c r="D1" s="86"/>
      <c r="E1" s="86"/>
    </row>
    <row r="2" spans="1:7" s="11" customFormat="1" ht="12.75" x14ac:dyDescent="0.2">
      <c r="A2" s="12" t="s">
        <v>16</v>
      </c>
      <c r="B2" s="12" t="s">
        <v>17</v>
      </c>
      <c r="C2" s="12" t="s">
        <v>18</v>
      </c>
      <c r="D2" s="12" t="s">
        <v>19</v>
      </c>
      <c r="E2" s="12" t="s">
        <v>20</v>
      </c>
      <c r="G2" s="2"/>
    </row>
    <row r="3" spans="1:7" s="11" customFormat="1" ht="102" x14ac:dyDescent="0.2">
      <c r="A3" s="12" t="s">
        <v>23</v>
      </c>
      <c r="B3" s="12" t="s">
        <v>24</v>
      </c>
      <c r="C3" s="12" t="s">
        <v>25</v>
      </c>
      <c r="D3" s="12" t="s">
        <v>26</v>
      </c>
      <c r="E3" s="12" t="s">
        <v>27</v>
      </c>
    </row>
    <row r="4" spans="1:7" s="11" customFormat="1" ht="17.25" customHeight="1" x14ac:dyDescent="0.2">
      <c r="A4" s="64" t="s">
        <v>106</v>
      </c>
      <c r="B4" s="65">
        <v>0</v>
      </c>
      <c r="C4" s="65">
        <v>1</v>
      </c>
      <c r="D4" s="65">
        <v>0</v>
      </c>
      <c r="E4" s="65">
        <f>(B4*C4)+D4</f>
        <v>0</v>
      </c>
    </row>
    <row r="5" spans="1:7" s="11" customFormat="1" ht="24" x14ac:dyDescent="0.2">
      <c r="A5" s="64" t="s">
        <v>107</v>
      </c>
      <c r="B5" s="65">
        <v>0</v>
      </c>
      <c r="C5" s="65">
        <v>1</v>
      </c>
      <c r="D5" s="65">
        <v>0</v>
      </c>
      <c r="E5" s="65">
        <f t="shared" ref="E5:E9" si="0">(B5*C5)+D5</f>
        <v>0</v>
      </c>
    </row>
    <row r="6" spans="1:7" s="11" customFormat="1" ht="24" x14ac:dyDescent="0.2">
      <c r="A6" s="64" t="s">
        <v>108</v>
      </c>
      <c r="B6" s="65">
        <f>'Table 1'!E19</f>
        <v>21</v>
      </c>
      <c r="C6" s="65">
        <v>1</v>
      </c>
      <c r="D6" s="65">
        <v>0</v>
      </c>
      <c r="E6" s="65">
        <f t="shared" si="0"/>
        <v>21</v>
      </c>
    </row>
    <row r="7" spans="1:7" s="11" customFormat="1" ht="24" x14ac:dyDescent="0.2">
      <c r="A7" s="64" t="s">
        <v>28</v>
      </c>
      <c r="B7" s="65">
        <f>'Table 1'!E11</f>
        <v>21</v>
      </c>
      <c r="C7" s="65">
        <v>1.2</v>
      </c>
      <c r="D7" s="65">
        <v>0</v>
      </c>
      <c r="E7" s="65">
        <f t="shared" si="0"/>
        <v>25.2</v>
      </c>
    </row>
    <row r="8" spans="1:7" s="11" customFormat="1" ht="12.75" x14ac:dyDescent="0.2">
      <c r="A8" s="64" t="s">
        <v>29</v>
      </c>
      <c r="B8" s="65">
        <f>'Table 1'!E11</f>
        <v>21</v>
      </c>
      <c r="C8" s="65">
        <v>1.2</v>
      </c>
      <c r="D8" s="65">
        <v>0</v>
      </c>
      <c r="E8" s="65">
        <f t="shared" si="0"/>
        <v>25.2</v>
      </c>
      <c r="F8" s="2"/>
    </row>
    <row r="9" spans="1:7" s="11" customFormat="1" ht="12.75" x14ac:dyDescent="0.2">
      <c r="A9" s="64" t="s">
        <v>109</v>
      </c>
      <c r="B9" s="65">
        <v>0</v>
      </c>
      <c r="C9" s="65">
        <v>0</v>
      </c>
      <c r="D9" s="65">
        <v>798</v>
      </c>
      <c r="E9" s="65">
        <f t="shared" si="0"/>
        <v>798</v>
      </c>
    </row>
    <row r="10" spans="1:7" s="11" customFormat="1" ht="24" x14ac:dyDescent="0.2">
      <c r="A10" s="66"/>
      <c r="B10" s="65"/>
      <c r="C10" s="65"/>
      <c r="D10" s="68" t="s">
        <v>119</v>
      </c>
      <c r="E10" s="65">
        <f>ROUND(SUM(E4:E9),0)</f>
        <v>869</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I10"/>
  <sheetViews>
    <sheetView zoomScale="90" zoomScaleNormal="90" workbookViewId="0">
      <selection sqref="A1:F1"/>
    </sheetView>
  </sheetViews>
  <sheetFormatPr defaultColWidth="17.7109375" defaultRowHeight="31.9" customHeight="1" x14ac:dyDescent="0.25"/>
  <sheetData>
    <row r="1" spans="1:9" s="11" customFormat="1" ht="31.9" customHeight="1" x14ac:dyDescent="0.2">
      <c r="A1" s="86" t="s">
        <v>1</v>
      </c>
      <c r="B1" s="86"/>
      <c r="C1" s="86"/>
      <c r="D1" s="86"/>
      <c r="E1" s="86"/>
      <c r="F1" s="86"/>
    </row>
    <row r="2" spans="1:9" s="11" customFormat="1" ht="31.9" customHeight="1" x14ac:dyDescent="0.2">
      <c r="A2" s="14"/>
      <c r="B2" s="87" t="s">
        <v>30</v>
      </c>
      <c r="C2" s="87"/>
      <c r="D2" s="14" t="s">
        <v>31</v>
      </c>
      <c r="E2" s="87"/>
      <c r="F2" s="87"/>
      <c r="H2" s="2"/>
    </row>
    <row r="3" spans="1:9" s="11" customFormat="1" ht="31.9" customHeight="1" x14ac:dyDescent="0.2">
      <c r="A3" s="14"/>
      <c r="B3" s="15" t="s">
        <v>16</v>
      </c>
      <c r="C3" s="15" t="s">
        <v>17</v>
      </c>
      <c r="D3" s="15" t="s">
        <v>18</v>
      </c>
      <c r="E3" s="15" t="s">
        <v>19</v>
      </c>
      <c r="F3" s="15" t="s">
        <v>20</v>
      </c>
    </row>
    <row r="4" spans="1:9" s="11" customFormat="1" ht="70.900000000000006" customHeight="1" x14ac:dyDescent="0.2">
      <c r="A4" s="15" t="s">
        <v>32</v>
      </c>
      <c r="B4" s="14" t="s">
        <v>33</v>
      </c>
      <c r="C4" s="14" t="s">
        <v>34</v>
      </c>
      <c r="D4" s="14" t="s">
        <v>114</v>
      </c>
      <c r="E4" s="14" t="s">
        <v>35</v>
      </c>
      <c r="F4" s="14" t="s">
        <v>36</v>
      </c>
      <c r="G4" s="73"/>
    </row>
    <row r="5" spans="1:9" s="11" customFormat="1" ht="31.9" customHeight="1" x14ac:dyDescent="0.2">
      <c r="A5" s="12">
        <v>1</v>
      </c>
      <c r="B5" s="67">
        <v>21</v>
      </c>
      <c r="C5" s="67">
        <v>0</v>
      </c>
      <c r="D5" s="67">
        <v>798</v>
      </c>
      <c r="E5" s="67">
        <v>21</v>
      </c>
      <c r="F5" s="67">
        <f>B5+C5+D5-E5</f>
        <v>798</v>
      </c>
    </row>
    <row r="6" spans="1:9" s="11" customFormat="1" ht="31.9" customHeight="1" x14ac:dyDescent="0.2">
      <c r="A6" s="12">
        <v>2</v>
      </c>
      <c r="B6" s="67">
        <v>21</v>
      </c>
      <c r="C6" s="67">
        <v>0</v>
      </c>
      <c r="D6" s="67">
        <v>798</v>
      </c>
      <c r="E6" s="67">
        <v>21</v>
      </c>
      <c r="F6" s="67">
        <f t="shared" ref="F6:F7" si="0">B6+C6+D6-E6</f>
        <v>798</v>
      </c>
    </row>
    <row r="7" spans="1:9" s="11" customFormat="1" ht="31.9" customHeight="1" x14ac:dyDescent="0.2">
      <c r="A7" s="12">
        <v>3</v>
      </c>
      <c r="B7" s="67">
        <v>21</v>
      </c>
      <c r="C7" s="67">
        <v>0</v>
      </c>
      <c r="D7" s="67">
        <v>798</v>
      </c>
      <c r="E7" s="67">
        <v>21</v>
      </c>
      <c r="F7" s="67">
        <f t="shared" si="0"/>
        <v>798</v>
      </c>
    </row>
    <row r="8" spans="1:9" s="11" customFormat="1" ht="31.9" customHeight="1" x14ac:dyDescent="0.2">
      <c r="A8" s="12" t="s">
        <v>37</v>
      </c>
      <c r="B8" s="67">
        <f>AVERAGE(B5:B7)</f>
        <v>21</v>
      </c>
      <c r="C8" s="67">
        <f>AVERAGE(C5:C7)</f>
        <v>0</v>
      </c>
      <c r="D8" s="67">
        <f>AVERAGE(D5:D7)</f>
        <v>798</v>
      </c>
      <c r="E8" s="67">
        <f t="shared" ref="E8:F8" si="1">AVERAGE(E5:E7)</f>
        <v>21</v>
      </c>
      <c r="F8" s="67">
        <f t="shared" si="1"/>
        <v>798</v>
      </c>
    </row>
    <row r="9" spans="1:9" s="11" customFormat="1" ht="31.9" customHeight="1" x14ac:dyDescent="0.2">
      <c r="A9" s="13" t="s">
        <v>113</v>
      </c>
      <c r="B9" s="74"/>
      <c r="C9" s="74"/>
      <c r="D9" s="74"/>
      <c r="E9" s="74"/>
      <c r="F9" s="74"/>
    </row>
    <row r="10" spans="1:9" s="11" customFormat="1" ht="46.15" customHeight="1" x14ac:dyDescent="0.2">
      <c r="A10" s="88" t="s">
        <v>115</v>
      </c>
      <c r="B10" s="88"/>
      <c r="C10" s="88"/>
      <c r="D10" s="88"/>
      <c r="E10" s="88"/>
      <c r="F10" s="88"/>
      <c r="G10" s="60"/>
      <c r="H10" s="60"/>
      <c r="I10" s="60"/>
    </row>
  </sheetData>
  <mergeCells count="4">
    <mergeCell ref="A1:F1"/>
    <mergeCell ref="B2:C2"/>
    <mergeCell ref="E2:F2"/>
    <mergeCell ref="A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2024-10-23T21:23:57+00:00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2.xml><?xml version="1.0" encoding="utf-8"?>
<ds:datastoreItem xmlns:ds="http://schemas.openxmlformats.org/officeDocument/2006/customXml" ds:itemID="{7CE5867C-0736-4CE7-84CC-FA50D2D5694C}"/>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4.xml><?xml version="1.0" encoding="utf-8"?>
<ds:datastoreItem xmlns:ds="http://schemas.openxmlformats.org/officeDocument/2006/customXml" ds:itemID="{FB082BB6-AAAC-4378-ACE2-602C38B1E1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2024-03-01T13:51:40Z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