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Tracy\ICRs - SPPD\FY2024\1080.17 Benzene Emission from Benzene Storage Vessels and Coke Oven By-Product NESHAP\Drafts\send to EPA\"/>
    </mc:Choice>
  </mc:AlternateContent>
  <xr:revisionPtr revIDLastSave="0" documentId="13_ncr:1_{FE6D8D18-BBF7-462B-9C53-EA63DE9FFB26}"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2" r:id="rId2"/>
    <sheet name="Table 2" sheetId="1"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6" l="1"/>
  <c r="B5" i="6"/>
  <c r="B4" i="6"/>
  <c r="K72" i="2"/>
  <c r="B2" i="6" s="1"/>
  <c r="E9" i="5"/>
  <c r="B4" i="5"/>
  <c r="E14" i="1"/>
  <c r="O84" i="2"/>
  <c r="O85" i="2"/>
  <c r="F69" i="2"/>
  <c r="O83" i="2"/>
  <c r="M83" i="2"/>
  <c r="L8" i="2"/>
  <c r="C12" i="4"/>
  <c r="E52" i="2"/>
  <c r="E23" i="1" s="1"/>
  <c r="E14" i="4" l="1"/>
  <c r="D14" i="4"/>
  <c r="B14" i="4"/>
  <c r="F11" i="4"/>
  <c r="E9" i="4"/>
  <c r="D9" i="4"/>
  <c r="B9" i="4"/>
  <c r="F6" i="4"/>
  <c r="E4" i="5"/>
  <c r="E5" i="5" s="1"/>
  <c r="D26" i="1"/>
  <c r="D25" i="1"/>
  <c r="F25" i="1" s="1"/>
  <c r="D23" i="1"/>
  <c r="F23" i="1" s="1"/>
  <c r="F14" i="1"/>
  <c r="D14" i="1"/>
  <c r="E13" i="1"/>
  <c r="D13" i="1"/>
  <c r="F13" i="1" s="1"/>
  <c r="E12" i="1"/>
  <c r="D12" i="1"/>
  <c r="F12" i="1" s="1"/>
  <c r="E11" i="1"/>
  <c r="D11" i="1"/>
  <c r="F11" i="1" s="1"/>
  <c r="F10" i="1"/>
  <c r="E10" i="1"/>
  <c r="D10" i="1"/>
  <c r="E9" i="1"/>
  <c r="D9" i="1"/>
  <c r="F9" i="1" s="1"/>
  <c r="D7" i="1"/>
  <c r="F7" i="1" s="1"/>
  <c r="E62" i="2"/>
  <c r="D62" i="2"/>
  <c r="E55" i="2"/>
  <c r="E26" i="1" s="1"/>
  <c r="D55" i="2"/>
  <c r="E54" i="2"/>
  <c r="E25" i="1" s="1"/>
  <c r="D54" i="2"/>
  <c r="F54" i="2" s="1"/>
  <c r="D52" i="2"/>
  <c r="F52" i="2" s="1"/>
  <c r="E44" i="2"/>
  <c r="D44" i="2"/>
  <c r="E40" i="2"/>
  <c r="D40" i="2"/>
  <c r="D29" i="2"/>
  <c r="D28" i="2"/>
  <c r="D21" i="2"/>
  <c r="D20" i="2"/>
  <c r="F20" i="2" s="1"/>
  <c r="D19" i="2"/>
  <c r="F19" i="2" s="1"/>
  <c r="D18" i="2"/>
  <c r="F18" i="2" s="1"/>
  <c r="F17" i="2"/>
  <c r="D17" i="2"/>
  <c r="E13" i="2"/>
  <c r="E28" i="2" s="1"/>
  <c r="D13" i="2"/>
  <c r="D12" i="2"/>
  <c r="F12" i="2" s="1"/>
  <c r="D11" i="2"/>
  <c r="F11" i="2" s="1"/>
  <c r="E9" i="2"/>
  <c r="D9" i="2"/>
  <c r="I11" i="1" l="1"/>
  <c r="I12" i="1"/>
  <c r="I13" i="1"/>
  <c r="F26" i="1"/>
  <c r="G26" i="1" s="1"/>
  <c r="H14" i="1"/>
  <c r="H11" i="2"/>
  <c r="I19" i="2"/>
  <c r="F40" i="2"/>
  <c r="F55" i="2"/>
  <c r="H55" i="2" s="1"/>
  <c r="G17" i="2"/>
  <c r="I17" i="2" s="1"/>
  <c r="B8" i="5"/>
  <c r="E8" i="5" s="1"/>
  <c r="H23" i="1"/>
  <c r="I54" i="2"/>
  <c r="F44" i="2"/>
  <c r="G44" i="2" s="1"/>
  <c r="F62" i="2"/>
  <c r="B7" i="5"/>
  <c r="E7" i="5" s="1"/>
  <c r="E10" i="5" s="1"/>
  <c r="F13" i="2"/>
  <c r="G13" i="2" s="1"/>
  <c r="F28" i="2"/>
  <c r="F9" i="2"/>
  <c r="G25" i="1"/>
  <c r="H25" i="1"/>
  <c r="G9" i="2"/>
  <c r="H9" i="2"/>
  <c r="H18" i="2"/>
  <c r="I18" i="2" s="1"/>
  <c r="G18" i="2"/>
  <c r="G19" i="2"/>
  <c r="H19" i="2"/>
  <c r="G11" i="1"/>
  <c r="H11" i="1"/>
  <c r="H26" i="1"/>
  <c r="H44" i="2"/>
  <c r="H20" i="2"/>
  <c r="G20" i="2"/>
  <c r="I20" i="2" s="1"/>
  <c r="H12" i="1"/>
  <c r="G12" i="1"/>
  <c r="H52" i="2"/>
  <c r="G52" i="2"/>
  <c r="I52" i="2" s="1"/>
  <c r="H12" i="2"/>
  <c r="G12" i="2"/>
  <c r="I12" i="2" s="1"/>
  <c r="H54" i="2"/>
  <c r="G54" i="2"/>
  <c r="G9" i="1"/>
  <c r="I9" i="1" s="1"/>
  <c r="H9" i="1"/>
  <c r="G13" i="1"/>
  <c r="H13" i="1"/>
  <c r="H17" i="2"/>
  <c r="E29" i="2"/>
  <c r="F29" i="2" s="1"/>
  <c r="E21" i="2"/>
  <c r="F21" i="2" s="1"/>
  <c r="G7" i="1"/>
  <c r="F15" i="1" s="1"/>
  <c r="F12" i="4"/>
  <c r="C13" i="4" s="1"/>
  <c r="F13" i="4" s="1"/>
  <c r="H10" i="1"/>
  <c r="H7" i="1"/>
  <c r="G14" i="1"/>
  <c r="I14" i="1" s="1"/>
  <c r="G23" i="1"/>
  <c r="I23" i="1" s="1"/>
  <c r="G10" i="1"/>
  <c r="I10" i="1" s="1"/>
  <c r="G11" i="2"/>
  <c r="I11" i="2" s="1"/>
  <c r="C7" i="4"/>
  <c r="F28" i="1" l="1"/>
  <c r="I7" i="1"/>
  <c r="R36" i="1"/>
  <c r="G55" i="2"/>
  <c r="I55" i="2" s="1"/>
  <c r="I25" i="1"/>
  <c r="G40" i="2"/>
  <c r="I40" i="2" s="1"/>
  <c r="H62" i="2"/>
  <c r="H40" i="2"/>
  <c r="I26" i="1"/>
  <c r="I44" i="2"/>
  <c r="G62" i="2"/>
  <c r="I62" i="2" s="1"/>
  <c r="I67" i="2" s="1"/>
  <c r="H13" i="2"/>
  <c r="I13" i="2" s="1"/>
  <c r="G28" i="2"/>
  <c r="H28" i="2"/>
  <c r="I9" i="2"/>
  <c r="I57" i="2"/>
  <c r="H21" i="2"/>
  <c r="G21" i="2"/>
  <c r="R37" i="1"/>
  <c r="F14" i="4"/>
  <c r="H29" i="2"/>
  <c r="G29" i="2"/>
  <c r="F7" i="4"/>
  <c r="I15" i="1"/>
  <c r="C14" i="4"/>
  <c r="I28" i="1" l="1"/>
  <c r="S37" i="1" s="1"/>
  <c r="F67" i="2"/>
  <c r="N84" i="2" s="1"/>
  <c r="F22" i="2"/>
  <c r="I29" i="2"/>
  <c r="I34" i="2" s="1"/>
  <c r="I28" i="2"/>
  <c r="F34" i="2"/>
  <c r="F57" i="2"/>
  <c r="I21" i="2"/>
  <c r="I22" i="2" s="1"/>
  <c r="N83" i="2"/>
  <c r="I68" i="2"/>
  <c r="P84" i="2" s="1"/>
  <c r="C8" i="4"/>
  <c r="F29" i="1"/>
  <c r="S36" i="1"/>
  <c r="S38" i="1" s="1"/>
  <c r="F68" i="2"/>
  <c r="M84" i="2"/>
  <c r="R38" i="1"/>
  <c r="I29" i="1" l="1"/>
  <c r="F35" i="2"/>
  <c r="I35" i="2"/>
  <c r="F8" i="4"/>
  <c r="F9" i="4" s="1"/>
  <c r="C9" i="4"/>
  <c r="P83" i="2" l="1"/>
  <c r="P85" i="2" s="1"/>
  <c r="I69" i="2"/>
  <c r="I71" i="2" s="1"/>
  <c r="F71" i="2"/>
</calcChain>
</file>

<file path=xl/sharedStrings.xml><?xml version="1.0" encoding="utf-8"?>
<sst xmlns="http://schemas.openxmlformats.org/spreadsheetml/2006/main" count="245" uniqueCount="151">
  <si>
    <t>ICR Summary Information</t>
  </si>
  <si>
    <t>Number of Respondents</t>
  </si>
  <si>
    <t>Total Estimated Burden Hours</t>
  </si>
  <si>
    <t>Total Estimated Costs</t>
  </si>
  <si>
    <t>Annualized Capital O&amp;M</t>
  </si>
  <si>
    <t>Total Annual Responses</t>
  </si>
  <si>
    <t>Form Number</t>
  </si>
  <si>
    <t>Burden Item</t>
  </si>
  <si>
    <t>Labor Rates</t>
  </si>
  <si>
    <t>Management</t>
  </si>
  <si>
    <t>Technical</t>
  </si>
  <si>
    <t>Clerical</t>
  </si>
  <si>
    <t>Subtotal for Reporting Requirements</t>
  </si>
  <si>
    <t>Assumptions:</t>
  </si>
  <si>
    <t xml:space="preserve">Technical </t>
  </si>
  <si>
    <t>Notification of performance test</t>
  </si>
  <si>
    <t>Total</t>
  </si>
  <si>
    <t>Respondents That Submit Reports</t>
  </si>
  <si>
    <t>Respondents That Do Not Submit Any Reports</t>
  </si>
  <si>
    <t>Year</t>
  </si>
  <si>
    <t>Average</t>
  </si>
  <si>
    <t>Not Applicable</t>
  </si>
  <si>
    <t>Table 1: Annual Respondent Burden and Cost – NESHAP for Benzene Emission from Benzene Storage Vessels and Coke By-Product Recovery Plants (40 CFR Part 61, Subparts L and Y) (Renewal)</t>
  </si>
  <si>
    <t>A</t>
  </si>
  <si>
    <t>B</t>
  </si>
  <si>
    <t>C</t>
  </si>
  <si>
    <t>D</t>
  </si>
  <si>
    <t>E</t>
  </si>
  <si>
    <t>F</t>
  </si>
  <si>
    <t>G</t>
  </si>
  <si>
    <t>H</t>
  </si>
  <si>
    <t>Technical person-hours 
per occurrence</t>
  </si>
  <si>
    <t>No. of occurrences per respondent 
per year</t>
  </si>
  <si>
    <t>Technical 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</si>
  <si>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</si>
  <si>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</si>
  <si>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</si>
  <si>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</si>
  <si>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Total cost per year </t>
    </r>
    <r>
      <rPr>
        <b/>
        <vertAlign val="superscript"/>
        <sz val="10"/>
        <rFont val="Times New Roman"/>
        <family val="1"/>
      </rPr>
      <t>b</t>
    </r>
    <r>
      <rPr>
        <b/>
        <sz val="10"/>
        <rFont val="Times New Roman"/>
        <family val="1"/>
      </rPr>
      <t xml:space="preserve"> </t>
    </r>
  </si>
  <si>
    <t>Subpart L</t>
  </si>
  <si>
    <t>1.  Applications</t>
  </si>
  <si>
    <t>N/A</t>
  </si>
  <si>
    <t>2.  Survey and Studies</t>
  </si>
  <si>
    <t>New sources</t>
  </si>
  <si>
    <t>3.  Reporting requirements</t>
  </si>
  <si>
    <t>Existing sources</t>
  </si>
  <si>
    <t>A. Familiarize with regulation requirements</t>
  </si>
  <si>
    <t>B. Required activities</t>
  </si>
  <si>
    <t>Initial performance test</t>
  </si>
  <si>
    <t>Repeat performance test</t>
  </si>
  <si>
    <r>
      <t xml:space="preserve">Annual maintenance inspection </t>
    </r>
    <r>
      <rPr>
        <vertAlign val="superscript"/>
        <sz val="10"/>
        <rFont val="Times New Roman"/>
        <family val="1"/>
      </rPr>
      <t>c</t>
    </r>
  </si>
  <si>
    <t>C.  Create information</t>
  </si>
  <si>
    <t>See 3B</t>
  </si>
  <si>
    <t>D.  Gather existing information</t>
  </si>
  <si>
    <t>See 3E</t>
  </si>
  <si>
    <t>E.  Write Report</t>
  </si>
  <si>
    <t>Notification of construction/reconstruction</t>
  </si>
  <si>
    <t>Notification of anticipated/actual startup</t>
  </si>
  <si>
    <t>Notification of initial performance test</t>
  </si>
  <si>
    <t>Notification of physical/operational chances</t>
  </si>
  <si>
    <r>
      <t xml:space="preserve">Semiannual emissions report </t>
    </r>
    <r>
      <rPr>
        <vertAlign val="superscript"/>
        <sz val="10"/>
        <rFont val="Times New Roman"/>
        <family val="1"/>
      </rPr>
      <t>d</t>
    </r>
  </si>
  <si>
    <t>4. Recordkeeping requirements</t>
  </si>
  <si>
    <t>See 3A</t>
  </si>
  <si>
    <t>B. Plan activities</t>
  </si>
  <si>
    <t>Maintenance plan</t>
  </si>
  <si>
    <t>C. Implement activities</t>
  </si>
  <si>
    <r>
      <t xml:space="preserve">File and maintain records </t>
    </r>
    <r>
      <rPr>
        <vertAlign val="superscript"/>
        <sz val="10"/>
        <rFont val="Times New Roman"/>
        <family val="1"/>
      </rPr>
      <t>e</t>
    </r>
  </si>
  <si>
    <r>
      <t xml:space="preserve">Performance evaluation for Method 21 </t>
    </r>
    <r>
      <rPr>
        <vertAlign val="superscript"/>
        <sz val="10"/>
        <rFont val="Times New Roman"/>
        <family val="1"/>
      </rPr>
      <t>f</t>
    </r>
  </si>
  <si>
    <t>D. Develop record system</t>
  </si>
  <si>
    <t>E. Time to enter information</t>
  </si>
  <si>
    <t>F. Time to train personnel</t>
  </si>
  <si>
    <t>G. Time for audits</t>
  </si>
  <si>
    <t>Subtotal for Recordkeeping Requirements</t>
  </si>
  <si>
    <t>ANNUAL BURDEN AND COST (SUBPART L) (ROUNDED)</t>
  </si>
  <si>
    <t>Subpart Y</t>
  </si>
  <si>
    <r>
      <t>Annual IFR internal inspections and EFR seal gap measurements</t>
    </r>
    <r>
      <rPr>
        <vertAlign val="superscript"/>
        <sz val="10"/>
        <rFont val="Times New Roman"/>
        <family val="1"/>
      </rPr>
      <t>g</t>
    </r>
  </si>
  <si>
    <t>See 3C</t>
  </si>
  <si>
    <t>See NSPS Kb</t>
  </si>
  <si>
    <t>Report of performance test</t>
  </si>
  <si>
    <r>
      <t xml:space="preserve">Notification of control installation and refill at 1st IFR degassing </t>
    </r>
    <r>
      <rPr>
        <vertAlign val="superscript"/>
        <sz val="10"/>
        <rFont val="Times New Roman"/>
        <family val="1"/>
      </rPr>
      <t>g,h</t>
    </r>
  </si>
  <si>
    <t>Annual inspection reports</t>
  </si>
  <si>
    <r>
      <t xml:space="preserve">Supplemental delay report </t>
    </r>
    <r>
      <rPr>
        <vertAlign val="superscript"/>
        <sz val="10"/>
        <rFont val="Times New Roman"/>
        <family val="1"/>
      </rPr>
      <t>i</t>
    </r>
  </si>
  <si>
    <r>
      <t xml:space="preserve">Quarterly emissions report </t>
    </r>
    <r>
      <rPr>
        <vertAlign val="superscript"/>
        <sz val="10"/>
        <rFont val="Times New Roman"/>
        <family val="1"/>
      </rPr>
      <t>j</t>
    </r>
  </si>
  <si>
    <t>See 4C</t>
  </si>
  <si>
    <t>File and maintain records</t>
  </si>
  <si>
    <t>ANNUAL BURDEN AND COST (SUBPART Y) (ROUNDED)</t>
  </si>
  <si>
    <t>TOTAL ANNUAL BURDEN AND COST (SUBPARTS L and Y) (ROUNDED)</t>
  </si>
  <si>
    <t>Capital and O&amp;M Costs (see Section 6(b)(iii))</t>
  </si>
  <si>
    <r>
      <t>TOTAL (ROUNDED)</t>
    </r>
    <r>
      <rPr>
        <b/>
        <vertAlign val="superscript"/>
        <sz val="10"/>
        <rFont val="Times New Roman"/>
        <family val="1"/>
      </rPr>
      <t>k</t>
    </r>
  </si>
  <si>
    <t>hrs/response</t>
  </si>
  <si>
    <r>
      <rPr>
        <vertAlign val="superscript"/>
        <sz val="10"/>
        <rFont val="Times New Roman"/>
        <family val="1"/>
      </rPr>
      <t xml:space="preserve">c. </t>
    </r>
    <r>
      <rPr>
        <sz val="10"/>
        <rFont val="Times New Roman"/>
        <family val="1"/>
      </rPr>
      <t>We have assumed that each respondent will take 0.5 hours to complete the annual maintenance inspection.</t>
    </r>
  </si>
  <si>
    <r>
      <rPr>
        <vertAlign val="superscript"/>
        <sz val="10"/>
        <rFont val="Times New Roman"/>
        <family val="1"/>
      </rPr>
      <t xml:space="preserve">d. </t>
    </r>
    <r>
      <rPr>
        <sz val="10"/>
        <rFont val="Times New Roman"/>
        <family val="1"/>
      </rPr>
      <t>We have assumed that each respondent will take twelve hours twice per year to write semiannual emissions reports.</t>
    </r>
  </si>
  <si>
    <r>
      <rPr>
        <vertAlign val="superscript"/>
        <sz val="10"/>
        <rFont val="Times New Roman"/>
        <family val="1"/>
      </rPr>
      <t xml:space="preserve">e. </t>
    </r>
    <r>
      <rPr>
        <sz val="10"/>
        <rFont val="Times New Roman"/>
        <family val="1"/>
      </rPr>
      <t>We have assumed that each respondent will take thirty-three hours four times per year to file and maintain records.</t>
    </r>
  </si>
  <si>
    <r>
      <rPr>
        <vertAlign val="superscript"/>
        <sz val="10"/>
        <rFont val="Times New Roman"/>
        <family val="1"/>
      </rPr>
      <t xml:space="preserve">f. </t>
    </r>
    <r>
      <rPr>
        <sz val="10"/>
        <rFont val="Times New Roman"/>
        <family val="1"/>
      </rPr>
      <t>We have assumed that each respondent will take two hours twice per year to complete the performance evaluation for Method 21.</t>
    </r>
  </si>
  <si>
    <t>Standard</t>
  </si>
  <si>
    <t>Reporting (hr)</t>
  </si>
  <si>
    <t>Recordkeeping (hr)</t>
  </si>
  <si>
    <t>Total Burden Hours (hr)</t>
  </si>
  <si>
    <t>Total Burden Costs</t>
  </si>
  <si>
    <r>
      <rPr>
        <vertAlign val="superscript"/>
        <sz val="10"/>
        <rFont val="Times New Roman"/>
        <family val="1"/>
      </rPr>
      <t>g.</t>
    </r>
    <r>
      <rPr>
        <sz val="10"/>
        <rFont val="Times New Roman"/>
        <family val="1"/>
      </rPr>
      <t xml:space="preserve"> EFR - External Floating Roof. IFR - Internal Floating Roof. </t>
    </r>
  </si>
  <si>
    <r>
      <rPr>
        <vertAlign val="superscript"/>
        <sz val="10"/>
        <rFont val="Times New Roman"/>
        <family val="1"/>
      </rPr>
      <t xml:space="preserve">h. </t>
    </r>
    <r>
      <rPr>
        <sz val="10"/>
        <rFont val="Times New Roman"/>
        <family val="1"/>
      </rPr>
      <t>We believe that all vessels have been degassed and that all controls have been installed, as they were to be installed within ten years of promulgation.</t>
    </r>
  </si>
  <si>
    <r>
      <rPr>
        <vertAlign val="superscript"/>
        <sz val="10"/>
        <rFont val="Times New Roman"/>
        <family val="1"/>
      </rPr>
      <t xml:space="preserve">i. </t>
    </r>
    <r>
      <rPr>
        <sz val="10"/>
        <rFont val="Times New Roman"/>
        <family val="1"/>
      </rPr>
      <t>We have assumed that two percent of existing sources will request a delay of repair in the annual report.</t>
    </r>
  </si>
  <si>
    <r>
      <rPr>
        <vertAlign val="superscript"/>
        <sz val="10"/>
        <rFont val="Times New Roman"/>
        <family val="1"/>
      </rPr>
      <t xml:space="preserve">j. </t>
    </r>
    <r>
      <rPr>
        <sz val="10"/>
        <rFont val="Times New Roman"/>
        <family val="1"/>
      </rPr>
      <t>We have assumed that no sources will select the option for a fixed roof vented to a control device, and thus have no quarterly reports of excess emissions.</t>
    </r>
  </si>
  <si>
    <r>
      <rPr>
        <vertAlign val="superscript"/>
        <sz val="10"/>
        <rFont val="Times New Roman"/>
        <family val="1"/>
      </rPr>
      <t xml:space="preserve">k. </t>
    </r>
    <r>
      <rPr>
        <sz val="10"/>
        <rFont val="Times New Roman"/>
        <family val="1"/>
      </rPr>
      <t xml:space="preserve">Totals have been rounded to 3 significant figures. Figures may not add exactly due to rounding. </t>
    </r>
  </si>
  <si>
    <t>Table 2: Average Annual EPA Burden and Cost – NESHAP for Benzene Emission from Benzene Storage Vessels and Coke By-Product Recovery Plants (40 CFR Part 61, Subparts L and Y) (Renewal)</t>
  </si>
  <si>
    <t>Technical person-hours per occurrence</t>
  </si>
  <si>
    <t>No. of occurrences per respondent per year</t>
  </si>
  <si>
    <t>Technical hours per year 
(CxD)</t>
  </si>
  <si>
    <t>Management hours per year  (Ex0.05)</t>
  </si>
  <si>
    <r>
      <t xml:space="preserve">Total cost per year </t>
    </r>
    <r>
      <rPr>
        <b/>
        <vertAlign val="superscript"/>
        <sz val="10"/>
        <rFont val="Times New Roman"/>
        <family val="1"/>
      </rPr>
      <t>b</t>
    </r>
  </si>
  <si>
    <t>New plant</t>
  </si>
  <si>
    <t>Report review</t>
  </si>
  <si>
    <t>Notification of construction</t>
  </si>
  <si>
    <t>Notification of anticipated startup</t>
  </si>
  <si>
    <t>Notification of actual startup</t>
  </si>
  <si>
    <r>
      <t xml:space="preserve">Review semiannual excess emissions and exemption reports </t>
    </r>
    <r>
      <rPr>
        <vertAlign val="superscript"/>
        <sz val="10"/>
        <color theme="1"/>
        <rFont val="Times New Roman"/>
        <family val="1"/>
      </rPr>
      <t>c</t>
    </r>
  </si>
  <si>
    <t>ANNUAL BURDEN AND COST (SUBPART L, ROUNDED)</t>
  </si>
  <si>
    <r>
      <t xml:space="preserve">Notification of control installation and refill at 1st IFR degassing </t>
    </r>
    <r>
      <rPr>
        <vertAlign val="superscript"/>
        <sz val="10"/>
        <color theme="1"/>
        <rFont val="Times New Roman"/>
        <family val="1"/>
      </rPr>
      <t>d,e</t>
    </r>
  </si>
  <si>
    <t>Annual inspection report</t>
  </si>
  <si>
    <r>
      <t xml:space="preserve">Supplemental delay report </t>
    </r>
    <r>
      <rPr>
        <vertAlign val="superscript"/>
        <sz val="10"/>
        <rFont val="Times New Roman"/>
        <family val="1"/>
      </rPr>
      <t>f</t>
    </r>
  </si>
  <si>
    <r>
      <t xml:space="preserve">Quarterly emissions report </t>
    </r>
    <r>
      <rPr>
        <vertAlign val="superscript"/>
        <sz val="10"/>
        <rFont val="Times New Roman"/>
        <family val="1"/>
      </rPr>
      <t>g</t>
    </r>
  </si>
  <si>
    <r>
      <t>TOTAL  (ROUNDED)</t>
    </r>
    <r>
      <rPr>
        <b/>
        <vertAlign val="superscript"/>
        <sz val="10"/>
        <rFont val="Times New Roman"/>
        <family val="1"/>
      </rPr>
      <t>h</t>
    </r>
  </si>
  <si>
    <r>
      <rPr>
        <vertAlign val="superscript"/>
        <sz val="10"/>
        <rFont val="Times New Roman"/>
        <family val="1"/>
      </rPr>
      <t xml:space="preserve">c. </t>
    </r>
    <r>
      <rPr>
        <sz val="10"/>
        <rFont val="Times New Roman"/>
        <family val="1"/>
      </rPr>
      <t>We have assumed it will take the Agency four hours per respondent to review excess emissions and exemption reports twice per year.</t>
    </r>
  </si>
  <si>
    <t>Summary of Agency Burden and Costs (Rounded)</t>
  </si>
  <si>
    <r>
      <rPr>
        <vertAlign val="superscript"/>
        <sz val="10"/>
        <color theme="1"/>
        <rFont val="Times New Roman"/>
        <family val="1"/>
      </rPr>
      <t xml:space="preserve">d. </t>
    </r>
    <r>
      <rPr>
        <sz val="10"/>
        <color theme="1"/>
        <rFont val="Times New Roman"/>
        <family val="1"/>
      </rPr>
      <t>IFR - Internal Floating Roof</t>
    </r>
  </si>
  <si>
    <t>Total Burden Costs ($)</t>
  </si>
  <si>
    <r>
      <rPr>
        <vertAlign val="superscript"/>
        <sz val="10"/>
        <rFont val="Times New Roman"/>
        <family val="1"/>
      </rPr>
      <t xml:space="preserve">e. </t>
    </r>
    <r>
      <rPr>
        <sz val="10"/>
        <color theme="1"/>
        <rFont val="Times New Roman"/>
        <family val="1"/>
      </rPr>
      <t>We believe that all vessels have been degassed and that all controls have been installed, as they were to be installed within ten years of promulgation.</t>
    </r>
  </si>
  <si>
    <r>
      <rPr>
        <vertAlign val="superscript"/>
        <sz val="10"/>
        <rFont val="Times New Roman"/>
        <family val="1"/>
      </rPr>
      <t xml:space="preserve">f. </t>
    </r>
    <r>
      <rPr>
        <sz val="10"/>
        <rFont val="Times New Roman"/>
        <family val="1"/>
      </rPr>
      <t xml:space="preserve">We have assumed that two percent of existing sources will request a delay of repair in the annual </t>
    </r>
    <r>
      <rPr>
        <sz val="10"/>
        <color theme="1"/>
        <rFont val="Times New Roman"/>
        <family val="1"/>
      </rPr>
      <t>report.</t>
    </r>
  </si>
  <si>
    <r>
      <rPr>
        <vertAlign val="superscript"/>
        <sz val="10"/>
        <rFont val="Times New Roman"/>
        <family val="1"/>
      </rPr>
      <t xml:space="preserve">g. </t>
    </r>
    <r>
      <rPr>
        <sz val="10"/>
        <rFont val="Times New Roman"/>
        <family val="1"/>
      </rPr>
      <t>We have assumed that no sources will select the option for a fixed roof vented to a control device, and thus have no quarterly reports of excess emissions.</t>
    </r>
  </si>
  <si>
    <r>
      <rPr>
        <vertAlign val="superscript"/>
        <sz val="10"/>
        <rFont val="Times New Roman"/>
        <family val="1"/>
      </rPr>
      <t xml:space="preserve">h. </t>
    </r>
    <r>
      <rPr>
        <sz val="10"/>
        <rFont val="Times New Roman"/>
        <family val="1"/>
      </rPr>
      <t xml:space="preserve">Totals have been rounded to 3 significant figures. Figures may not add exactly due to rounding. </t>
    </r>
  </si>
  <si>
    <t>(A)
Information Collection Activity</t>
  </si>
  <si>
    <t xml:space="preserve">(B)
Average Number of Respondents  </t>
  </si>
  <si>
    <t>(C)
Number of Responses</t>
  </si>
  <si>
    <t>(D)
Number of Existing Respondents That Keep Records But Do Not Submit Reports</t>
  </si>
  <si>
    <t>(E)
Total Annual Responses
E=(BxC)+D</t>
  </si>
  <si>
    <t>Semiannual emissions report</t>
  </si>
  <si>
    <t xml:space="preserve">  Subtotal for subpart L</t>
  </si>
  <si>
    <t>Supplemental delay report</t>
  </si>
  <si>
    <t xml:space="preserve">  Subtotal for subpart Y (rounded)</t>
  </si>
  <si>
    <r>
      <t>(A)
Number of New Respondents</t>
    </r>
    <r>
      <rPr>
        <vertAlign val="superscript"/>
        <sz val="10"/>
        <rFont val="Times New Roman"/>
        <family val="1"/>
      </rPr>
      <t>1</t>
    </r>
  </si>
  <si>
    <r>
      <t>(B)
Number of Existing Respondents</t>
    </r>
    <r>
      <rPr>
        <vertAlign val="superscript"/>
        <sz val="10"/>
        <rFont val="Times New Roman"/>
        <family val="1"/>
      </rPr>
      <t>2</t>
    </r>
  </si>
  <si>
    <t>(C)
Number of Existing  Respondents that keep records but do not submit reports</t>
  </si>
  <si>
    <t>(D)
Number of Existing Respondents That Are Also New Respondents</t>
  </si>
  <si>
    <t>(E)
Number of Respondents (E=A+B+C-D)</t>
  </si>
  <si>
    <t>There are no capital/startup or operation and maintenance costs.</t>
  </si>
  <si>
    <r>
      <rPr>
        <vertAlign val="superscript"/>
        <sz val="10"/>
        <color theme="1"/>
        <rFont val="Times New Roman"/>
        <family val="1"/>
      </rPr>
      <t>b.</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</si>
  <si>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rFont val="Times New Roman"/>
        <family val="1"/>
      </rPr>
      <t xml:space="preserve">b </t>
    </r>
    <r>
      <rPr>
        <sz val="10"/>
        <rFont val="Times New Roman"/>
        <family val="1"/>
      </rPr>
      <t xml:space="preserve">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</si>
  <si>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t>Hours per Response</t>
  </si>
  <si>
    <t>Summary of Respondent Burden and Costs (Rounded)</t>
  </si>
  <si>
    <r>
      <rPr>
        <vertAlign val="superscript"/>
        <sz val="10"/>
        <rFont val="Times New Roman"/>
        <family val="1"/>
      </rPr>
      <t xml:space="preserve">a. </t>
    </r>
    <r>
      <rPr>
        <sz val="10"/>
        <rFont val="Times New Roman"/>
        <family val="1"/>
      </rPr>
      <t>We have assumed that an average of 6 respondents per year will be subject to 40 CFR Subpart L and an average of 1 respondent per year will be subject to 40 CFR Subpart Y.  No new sources will become subject to the rule over the three-year ICR period.  Note that the burden for any new sources subject to Subpart Y is included in the NSPS for storage vessels at 40 CFR Part 60, Subpart Kb.</t>
    </r>
  </si>
  <si>
    <r>
      <rPr>
        <vertAlign val="superscript"/>
        <sz val="10"/>
        <rFont val="Times New Roman"/>
        <family val="1"/>
      </rPr>
      <t>a.</t>
    </r>
    <r>
      <rPr>
        <sz val="10"/>
        <rFont val="Times New Roman"/>
        <family val="1"/>
      </rPr>
      <t xml:space="preserve"> We have assumed that an average of 6 respondents per year will be subject to 40 CFR Subpart L and an average of 1 respondent per year will be subject to 40 CFR Subpart Y.  No new sources will become subject to the rule over the three-year ICR period.  Note that the burden for any new sources subject to Subpart Y is included in the NSPS for storage vessels at 40 CFR Part 60, Subpart Kb.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</si>
</sst>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1" formatCode="_(* #,##0_);_(* \(#,##0\);_(* &quot;-&quot;_);_(@_)"/>
    <numFmt numFmtId="44" formatCode="_(&quot;$&quot;* #,##0.00_);_(&quot;$&quot;* \(#,##0.00\);_(&quot;$&quot;* &quot;-&quot;??_);_(@_)"/>
    <numFmt numFmtId="164" formatCode="General_)"/>
    <numFmt numFmtId="165" formatCode="&quot;$&quot;#,##0.00"/>
    <numFmt numFmtId="166" formatCode="&quot;$&quot;#,##0"/>
    <numFmt numFmtId="167" formatCode="0.0"/>
    <numFmt numFmtId="168" formatCode="#,##0.0"/>
    <numFmt numFmtId="169" formatCode="#,##0.0_);[Red]\(#,##0.0\)"/>
    <numFmt numFmtId="170" formatCode="#,##0.0000"/>
  </numFmts>
  <fonts count="32"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vertAlign val="superscript"/>
      <sz val="10"/>
      <color theme="1"/>
      <name val="Times New Roman"/>
      <family val="1"/>
    </font>
    <font>
      <b/>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sz val="12"/>
      <color rgb="FF000000"/>
      <name val="Times New Roman"/>
      <family val="1"/>
    </font>
    <font>
      <sz val="10"/>
      <color rgb="FF000000"/>
      <name val="Times New Roman"/>
      <family val="1"/>
    </font>
    <font>
      <vertAlign val="superscript"/>
      <sz val="10"/>
      <name val="Times New Roman"/>
      <family val="1"/>
    </font>
    <font>
      <b/>
      <vertAlign val="superscript"/>
      <sz val="10"/>
      <name val="Times New Roman"/>
      <family val="1"/>
    </font>
    <font>
      <b/>
      <i/>
      <sz val="10"/>
      <name val="Times New Roman"/>
      <family val="1"/>
    </font>
    <font>
      <sz val="10"/>
      <color theme="1"/>
      <name val="Calibri"/>
      <family val="2"/>
      <scheme val="minor"/>
    </font>
    <font>
      <sz val="10"/>
      <color rgb="FFFF0000"/>
      <name val="Calibri"/>
      <family val="2"/>
      <scheme val="minor"/>
    </font>
    <font>
      <sz val="10"/>
      <name val="Calibri"/>
      <family val="2"/>
      <scheme val="minor"/>
    </font>
    <font>
      <sz val="8"/>
      <name val="Calibri"/>
      <family val="2"/>
      <scheme val="minor"/>
    </font>
    <font>
      <sz val="12"/>
      <color theme="1"/>
      <name val="Times New Roman"/>
      <family val="1"/>
    </font>
    <font>
      <sz val="11"/>
      <color theme="1"/>
      <name val="Calibri"/>
      <family val="2"/>
      <scheme val="minor"/>
    </font>
    <font>
      <b/>
      <sz val="12"/>
      <name val="Times New Roman"/>
      <family val="1"/>
    </font>
    <font>
      <sz val="12"/>
      <name val="Times New Roman"/>
      <family val="1"/>
    </font>
    <font>
      <sz val="11"/>
      <name val="Calibri"/>
      <family val="2"/>
    </font>
    <font>
      <sz val="11"/>
      <color theme="1"/>
      <name val="Calibri"/>
      <family val="2"/>
    </font>
    <font>
      <sz val="9"/>
      <color theme="1"/>
      <name val="Times New Roman"/>
      <family val="1"/>
    </font>
    <font>
      <b/>
      <sz val="9"/>
      <color theme="1"/>
      <name val="Times New Roman"/>
      <family val="1"/>
    </font>
    <font>
      <i/>
      <sz val="9"/>
      <color rgb="FF000000"/>
      <name val="Times New Roman"/>
      <family val="1"/>
    </font>
    <font>
      <sz val="9"/>
      <color rgb="FFFF0000"/>
      <name val="Times New Roman"/>
      <family val="1"/>
    </font>
    <font>
      <sz val="9"/>
      <name val="Times New Roman"/>
      <family val="1"/>
    </font>
    <font>
      <b/>
      <sz val="9"/>
      <color rgb="FF000000"/>
      <name val="Times New Roman"/>
      <family val="1"/>
    </font>
    <font>
      <sz val="9"/>
      <color rgb="FF000000"/>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8" fillId="0" borderId="0"/>
    <xf numFmtId="44" fontId="20" fillId="0" borderId="0" applyFont="0" applyFill="0" applyBorder="0" applyAlignment="0" applyProtection="0"/>
  </cellStyleXfs>
  <cellXfs count="182">
    <xf numFmtId="0" fontId="0" fillId="0" borderId="0" xfId="0"/>
    <xf numFmtId="0" fontId="2" fillId="0" borderId="0" xfId="0" applyFont="1"/>
    <xf numFmtId="0" fontId="2" fillId="0" borderId="1" xfId="0" applyFont="1" applyBorder="1" applyAlignment="1">
      <alignment horizontal="center" wrapText="1"/>
    </xf>
    <xf numFmtId="0" fontId="6" fillId="0" borderId="0" xfId="0" applyFont="1"/>
    <xf numFmtId="0" fontId="7" fillId="0" borderId="0" xfId="0" applyFont="1"/>
    <xf numFmtId="0" fontId="11" fillId="0" borderId="1" xfId="0" applyFont="1" applyBorder="1"/>
    <xf numFmtId="0" fontId="15" fillId="0" borderId="0" xfId="0" applyFont="1"/>
    <xf numFmtId="0" fontId="11" fillId="0" borderId="1" xfId="0" applyFont="1" applyBorder="1" applyAlignment="1">
      <alignment horizontal="center" vertical="center" wrapText="1"/>
    </xf>
    <xf numFmtId="0" fontId="11" fillId="0" borderId="0" xfId="0" applyFont="1" applyAlignment="1">
      <alignment vertical="top" wrapText="1"/>
    </xf>
    <xf numFmtId="165" fontId="7" fillId="0" borderId="1" xfId="0" applyNumberFormat="1" applyFont="1" applyBorder="1"/>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top" wrapText="1" indent="1"/>
    </xf>
    <xf numFmtId="0" fontId="7" fillId="0" borderId="1" xfId="0" applyFont="1" applyBorder="1" applyAlignment="1">
      <alignment horizontal="left" vertical="top" wrapText="1" indent="2"/>
    </xf>
    <xf numFmtId="0" fontId="2" fillId="0" borderId="0" xfId="0" applyFont="1" applyAlignment="1">
      <alignment vertical="top" wrapText="1"/>
    </xf>
    <xf numFmtId="0" fontId="9" fillId="0" borderId="1" xfId="0" applyFont="1" applyBorder="1" applyAlignment="1">
      <alignment wrapText="1"/>
    </xf>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3" fontId="5" fillId="0" borderId="0" xfId="0" applyNumberFormat="1" applyFont="1" applyAlignment="1">
      <alignment wrapText="1"/>
    </xf>
    <xf numFmtId="6" fontId="5" fillId="0" borderId="0" xfId="0" applyNumberFormat="1" applyFont="1" applyAlignment="1">
      <alignment horizontal="right" wrapText="1"/>
    </xf>
    <xf numFmtId="0" fontId="3" fillId="0" borderId="0" xfId="0" applyFont="1" applyAlignment="1">
      <alignment wrapText="1"/>
    </xf>
    <xf numFmtId="0" fontId="11" fillId="0" borderId="0" xfId="0" applyFont="1" applyAlignment="1">
      <alignment vertical="top"/>
    </xf>
    <xf numFmtId="0" fontId="14" fillId="0" borderId="1" xfId="0" applyFont="1" applyBorder="1" applyAlignment="1">
      <alignment vertical="top" wrapText="1"/>
    </xf>
    <xf numFmtId="0" fontId="7" fillId="0" borderId="1" xfId="0" applyFont="1" applyBorder="1" applyAlignment="1">
      <alignment horizontal="center" vertical="top" wrapText="1"/>
    </xf>
    <xf numFmtId="1" fontId="7" fillId="0" borderId="1" xfId="0" applyNumberFormat="1" applyFont="1" applyBorder="1" applyAlignment="1">
      <alignment horizontal="center" vertical="center" wrapText="1"/>
    </xf>
    <xf numFmtId="0" fontId="7" fillId="0" borderId="0" xfId="0" applyFont="1" applyAlignment="1">
      <alignment wrapText="1"/>
    </xf>
    <xf numFmtId="0" fontId="21" fillId="0" borderId="0" xfId="0" applyFont="1"/>
    <xf numFmtId="4" fontId="7" fillId="0" borderId="0" xfId="0" applyNumberFormat="1" applyFont="1"/>
    <xf numFmtId="0" fontId="9" fillId="0" borderId="1" xfId="0" applyFont="1" applyBorder="1" applyAlignment="1">
      <alignment horizontal="center"/>
    </xf>
    <xf numFmtId="4" fontId="9" fillId="0" borderId="1" xfId="0" applyNumberFormat="1" applyFont="1" applyBorder="1" applyAlignment="1">
      <alignment horizontal="center"/>
    </xf>
    <xf numFmtId="165" fontId="7" fillId="0" borderId="0" xfId="0" applyNumberFormat="1" applyFont="1"/>
    <xf numFmtId="0" fontId="9" fillId="0" borderId="6" xfId="0" applyFont="1" applyBorder="1" applyAlignment="1">
      <alignment horizontal="center" vertical="center" wrapText="1"/>
    </xf>
    <xf numFmtId="4" fontId="9" fillId="0" borderId="6" xfId="0" applyNumberFormat="1" applyFont="1" applyBorder="1" applyAlignment="1">
      <alignment horizontal="center" vertical="center" wrapText="1"/>
    </xf>
    <xf numFmtId="0" fontId="7" fillId="0" borderId="1" xfId="0" applyFont="1" applyBorder="1" applyAlignment="1">
      <alignment vertical="top" wrapText="1"/>
    </xf>
    <xf numFmtId="165" fontId="7" fillId="0" borderId="1" xfId="2" applyNumberFormat="1" applyFont="1" applyFill="1" applyBorder="1" applyAlignment="1">
      <alignment horizontal="right" vertical="top" wrapText="1"/>
    </xf>
    <xf numFmtId="0" fontId="22" fillId="0" borderId="0" xfId="0" applyFont="1" applyAlignment="1">
      <alignment wrapText="1"/>
    </xf>
    <xf numFmtId="1" fontId="7" fillId="0" borderId="1" xfId="0" applyNumberFormat="1" applyFont="1" applyBorder="1" applyAlignment="1">
      <alignment horizontal="center" vertical="top" wrapText="1"/>
    </xf>
    <xf numFmtId="168" fontId="7" fillId="0" borderId="1" xfId="0" applyNumberFormat="1" applyFont="1" applyBorder="1" applyAlignment="1">
      <alignment horizontal="center" vertical="top" wrapText="1"/>
    </xf>
    <xf numFmtId="4" fontId="7" fillId="0" borderId="1" xfId="0" applyNumberFormat="1" applyFont="1" applyBorder="1" applyAlignment="1">
      <alignment horizontal="center" vertical="top" wrapText="1"/>
    </xf>
    <xf numFmtId="3" fontId="7" fillId="0" borderId="1" xfId="0" applyNumberFormat="1" applyFont="1" applyBorder="1" applyAlignment="1">
      <alignment horizontal="center" vertical="top" wrapText="1"/>
    </xf>
    <xf numFmtId="167" fontId="7" fillId="0" borderId="1" xfId="0" applyNumberFormat="1" applyFont="1" applyBorder="1" applyAlignment="1">
      <alignment horizontal="center" vertical="top" wrapText="1"/>
    </xf>
    <xf numFmtId="0" fontId="14" fillId="0" borderId="5" xfId="0" applyFont="1" applyBorder="1" applyAlignment="1">
      <alignment vertical="top" wrapText="1"/>
    </xf>
    <xf numFmtId="0" fontId="7" fillId="0" borderId="0" xfId="0" applyFont="1" applyAlignment="1">
      <alignment horizontal="center" vertical="top" wrapText="1"/>
    </xf>
    <xf numFmtId="3" fontId="7" fillId="0" borderId="0" xfId="0" applyNumberFormat="1" applyFont="1" applyAlignment="1">
      <alignment horizontal="center" vertical="top" wrapText="1"/>
    </xf>
    <xf numFmtId="165" fontId="7" fillId="0" borderId="1" xfId="2" applyNumberFormat="1" applyFont="1" applyFill="1" applyBorder="1" applyAlignment="1">
      <alignment wrapText="1"/>
    </xf>
    <xf numFmtId="165" fontId="7" fillId="0" borderId="1" xfId="2" applyNumberFormat="1" applyFont="1" applyFill="1" applyBorder="1" applyAlignment="1">
      <alignment vertical="top" wrapText="1"/>
    </xf>
    <xf numFmtId="0" fontId="14" fillId="0" borderId="2" xfId="0" applyFont="1" applyBorder="1" applyAlignment="1">
      <alignment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9" fillId="0" borderId="9" xfId="0" applyFont="1" applyBorder="1" applyAlignment="1">
      <alignment wrapText="1"/>
    </xf>
    <xf numFmtId="0" fontId="7" fillId="0" borderId="11" xfId="0" applyFont="1" applyBorder="1" applyAlignment="1">
      <alignment vertical="top" wrapText="1"/>
    </xf>
    <xf numFmtId="166" fontId="7" fillId="0" borderId="12" xfId="2" applyNumberFormat="1" applyFont="1" applyFill="1" applyBorder="1" applyAlignment="1">
      <alignment vertical="top" wrapText="1"/>
    </xf>
    <xf numFmtId="0" fontId="7" fillId="0" borderId="0" xfId="0" quotePrefix="1" applyFont="1"/>
    <xf numFmtId="0" fontId="7" fillId="0" borderId="1" xfId="0" applyFont="1" applyBorder="1" applyAlignment="1">
      <alignment horizontal="right" vertical="top" wrapText="1"/>
    </xf>
    <xf numFmtId="38" fontId="7" fillId="0" borderId="1" xfId="0" applyNumberFormat="1" applyFont="1" applyBorder="1" applyAlignment="1">
      <alignment horizontal="right" vertical="top" wrapText="1"/>
    </xf>
    <xf numFmtId="38" fontId="7" fillId="0" borderId="1" xfId="0" applyNumberFormat="1" applyFont="1" applyBorder="1" applyAlignment="1">
      <alignment horizontal="center" vertical="center" wrapText="1"/>
    </xf>
    <xf numFmtId="169" fontId="7" fillId="0" borderId="1" xfId="0" applyNumberFormat="1" applyFont="1" applyBorder="1" applyAlignment="1">
      <alignment horizontal="center" vertical="center" wrapText="1"/>
    </xf>
    <xf numFmtId="165" fontId="7" fillId="0" borderId="1" xfId="0" applyNumberFormat="1" applyFont="1" applyBorder="1" applyAlignment="1">
      <alignment horizontal="right" vertical="center" wrapText="1"/>
    </xf>
    <xf numFmtId="0" fontId="7" fillId="0" borderId="1" xfId="0" applyFont="1" applyBorder="1" applyAlignment="1">
      <alignment horizontal="left" vertical="top" wrapText="1" indent="3"/>
    </xf>
    <xf numFmtId="165" fontId="7" fillId="0" borderId="1" xfId="0" applyNumberFormat="1" applyFont="1" applyBorder="1" applyAlignment="1">
      <alignment horizontal="right" vertical="top" wrapText="1"/>
    </xf>
    <xf numFmtId="38" fontId="7" fillId="0" borderId="1" xfId="0" applyNumberFormat="1" applyFont="1" applyBorder="1" applyAlignment="1">
      <alignment horizontal="center" vertical="top" wrapText="1"/>
    </xf>
    <xf numFmtId="169" fontId="7" fillId="0" borderId="1" xfId="0" applyNumberFormat="1" applyFont="1" applyBorder="1" applyAlignment="1">
      <alignment horizontal="center" vertical="top" wrapText="1"/>
    </xf>
    <xf numFmtId="2" fontId="7" fillId="0" borderId="1" xfId="0" applyNumberFormat="1" applyFont="1" applyBorder="1" applyAlignment="1">
      <alignment horizontal="center" vertical="top" wrapText="1"/>
    </xf>
    <xf numFmtId="40" fontId="7" fillId="0" borderId="1" xfId="0" applyNumberFormat="1" applyFont="1" applyBorder="1" applyAlignment="1">
      <alignment horizontal="center" vertical="top" wrapText="1"/>
    </xf>
    <xf numFmtId="165" fontId="7" fillId="0" borderId="1" xfId="0" applyNumberFormat="1" applyFont="1" applyBorder="1" applyAlignment="1">
      <alignment wrapText="1"/>
    </xf>
    <xf numFmtId="165" fontId="7" fillId="0" borderId="1" xfId="0" applyNumberFormat="1" applyFont="1" applyBorder="1" applyAlignment="1">
      <alignment vertical="top" wrapText="1"/>
    </xf>
    <xf numFmtId="0" fontId="9" fillId="0" borderId="1" xfId="0" applyFont="1" applyBorder="1" applyAlignment="1">
      <alignment vertical="center" wrapText="1"/>
    </xf>
    <xf numFmtId="0" fontId="7" fillId="0" borderId="11" xfId="0" applyFont="1" applyBorder="1" applyAlignment="1">
      <alignment vertical="center" wrapText="1"/>
    </xf>
    <xf numFmtId="166" fontId="7" fillId="0" borderId="12" xfId="0" applyNumberFormat="1" applyFont="1" applyBorder="1" applyAlignment="1">
      <alignment vertical="center" wrapText="1"/>
    </xf>
    <xf numFmtId="166" fontId="7" fillId="0" borderId="1" xfId="0" applyNumberFormat="1" applyFont="1" applyBorder="1" applyAlignment="1">
      <alignment vertical="top" wrapText="1"/>
    </xf>
    <xf numFmtId="166" fontId="9" fillId="0" borderId="1" xfId="0" applyNumberFormat="1" applyFont="1" applyBorder="1" applyAlignment="1">
      <alignment vertical="top" wrapText="1"/>
    </xf>
    <xf numFmtId="0" fontId="7" fillId="0" borderId="0" xfId="0" applyFont="1" applyAlignment="1">
      <alignment vertical="top" wrapText="1"/>
    </xf>
    <xf numFmtId="3" fontId="7" fillId="0" borderId="0" xfId="0" applyNumberFormat="1" applyFont="1"/>
    <xf numFmtId="170" fontId="7" fillId="0" borderId="0" xfId="0" applyNumberFormat="1" applyFont="1"/>
    <xf numFmtId="0" fontId="7" fillId="0" borderId="0" xfId="0" applyFont="1" applyAlignment="1">
      <alignment horizontal="left"/>
    </xf>
    <xf numFmtId="0" fontId="1" fillId="0" borderId="1" xfId="0" applyFont="1" applyBorder="1" applyAlignment="1">
      <alignment horizontal="center" vertical="center" wrapText="1"/>
    </xf>
    <xf numFmtId="0" fontId="19" fillId="0" borderId="1" xfId="0" applyFont="1" applyBorder="1" applyAlignment="1">
      <alignment vertical="center" wrapText="1"/>
    </xf>
    <xf numFmtId="3" fontId="19" fillId="0" borderId="1" xfId="0" applyNumberFormat="1" applyFont="1" applyBorder="1" applyAlignment="1">
      <alignment horizontal="center" vertical="center" wrapText="1"/>
    </xf>
    <xf numFmtId="6" fontId="19" fillId="0" borderId="1" xfId="0" applyNumberFormat="1" applyFont="1" applyBorder="1" applyAlignment="1">
      <alignment horizontal="right" vertical="center" wrapText="1"/>
    </xf>
    <xf numFmtId="1" fontId="19" fillId="0" borderId="1" xfId="0" applyNumberFormat="1" applyFont="1" applyBorder="1" applyAlignment="1">
      <alignment horizontal="center" vertical="center" wrapText="1"/>
    </xf>
    <xf numFmtId="0" fontId="1" fillId="0" borderId="1" xfId="0" applyFont="1" applyBorder="1" applyAlignment="1">
      <alignment vertical="center" wrapText="1"/>
    </xf>
    <xf numFmtId="3" fontId="1" fillId="0" borderId="1" xfId="0" applyNumberFormat="1" applyFont="1" applyBorder="1" applyAlignment="1">
      <alignment horizontal="center" vertical="center" wrapText="1"/>
    </xf>
    <xf numFmtId="6" fontId="1" fillId="0" borderId="1" xfId="0" applyNumberFormat="1" applyFont="1" applyBorder="1" applyAlignment="1">
      <alignment horizontal="right" vertical="center" wrapText="1"/>
    </xf>
    <xf numFmtId="0" fontId="7" fillId="0" borderId="0" xfId="0" applyFont="1" applyAlignment="1">
      <alignment horizontal="left" vertical="top" wrapText="1" indent="2"/>
    </xf>
    <xf numFmtId="6" fontId="7" fillId="0" borderId="0" xfId="0" applyNumberFormat="1" applyFont="1" applyAlignment="1">
      <alignment horizontal="right" vertical="top" wrapText="1"/>
    </xf>
    <xf numFmtId="0" fontId="23" fillId="0" borderId="0" xfId="0" applyFont="1" applyAlignment="1">
      <alignment wrapText="1"/>
    </xf>
    <xf numFmtId="0" fontId="9" fillId="0" borderId="1" xfId="0" applyFont="1" applyBorder="1" applyAlignment="1">
      <alignment horizontal="center" vertical="center"/>
    </xf>
    <xf numFmtId="0" fontId="7" fillId="0" borderId="0" xfId="0" applyFont="1" applyAlignment="1">
      <alignment horizontal="center"/>
    </xf>
    <xf numFmtId="0" fontId="7" fillId="0" borderId="0" xfId="0" applyFont="1" applyAlignment="1">
      <alignment horizontal="left" vertical="top"/>
    </xf>
    <xf numFmtId="165" fontId="7" fillId="0" borderId="0" xfId="0" applyNumberFormat="1" applyFont="1" applyAlignment="1">
      <alignment horizontal="right" vertical="top"/>
    </xf>
    <xf numFmtId="0" fontId="9" fillId="0" borderId="1" xfId="0" applyFont="1" applyBorder="1" applyAlignment="1">
      <alignment horizontal="center" vertical="center" wrapText="1"/>
    </xf>
    <xf numFmtId="166" fontId="7" fillId="0" borderId="1" xfId="0" applyNumberFormat="1" applyFont="1" applyBorder="1" applyAlignment="1">
      <alignment horizontal="right" vertical="center" wrapText="1"/>
    </xf>
    <xf numFmtId="0" fontId="19" fillId="0" borderId="0" xfId="0" applyFont="1" applyAlignment="1">
      <alignment wrapText="1"/>
    </xf>
    <xf numFmtId="3" fontId="7" fillId="0" borderId="1" xfId="0" applyNumberFormat="1" applyFont="1" applyBorder="1" applyAlignment="1">
      <alignment horizontal="center" vertical="center" wrapText="1"/>
    </xf>
    <xf numFmtId="168" fontId="7" fillId="0" borderId="1" xfId="0" applyNumberFormat="1" applyFont="1" applyBorder="1" applyAlignment="1">
      <alignment horizontal="center" vertical="center" wrapText="1"/>
    </xf>
    <xf numFmtId="0" fontId="7" fillId="0" borderId="3" xfId="0" applyFont="1" applyBorder="1" applyAlignment="1">
      <alignment vertical="center" wrapText="1"/>
    </xf>
    <xf numFmtId="40" fontId="7" fillId="0" borderId="1" xfId="0" applyNumberFormat="1" applyFont="1" applyBorder="1" applyAlignment="1">
      <alignment horizontal="center" vertical="center" wrapText="1"/>
    </xf>
    <xf numFmtId="0" fontId="11" fillId="0" borderId="0" xfId="0" applyFont="1" applyAlignment="1">
      <alignment horizontal="center" vertical="top" wrapText="1"/>
    </xf>
    <xf numFmtId="6" fontId="11" fillId="0" borderId="0" xfId="0" applyNumberFormat="1" applyFont="1" applyAlignment="1">
      <alignment horizontal="center" vertical="top" wrapText="1"/>
    </xf>
    <xf numFmtId="0" fontId="2" fillId="0" borderId="0" xfId="0" applyFont="1" applyAlignment="1">
      <alignment horizontal="center" vertical="top" wrapText="1"/>
    </xf>
    <xf numFmtId="6" fontId="2" fillId="0" borderId="0" xfId="0" applyNumberFormat="1" applyFont="1" applyAlignment="1">
      <alignment horizontal="center" vertical="top" wrapText="1"/>
    </xf>
    <xf numFmtId="0" fontId="24" fillId="0" borderId="0" xfId="0" applyFont="1" applyAlignment="1">
      <alignment wrapText="1"/>
    </xf>
    <xf numFmtId="0" fontId="25" fillId="0" borderId="1" xfId="0" applyFont="1" applyBorder="1" applyAlignment="1">
      <alignment wrapText="1"/>
    </xf>
    <xf numFmtId="0" fontId="0" fillId="0" borderId="1" xfId="0" applyBorder="1"/>
    <xf numFmtId="0" fontId="29" fillId="0" borderId="1" xfId="0" applyFont="1" applyBorder="1" applyAlignment="1">
      <alignment horizontal="center" vertical="top" wrapText="1"/>
    </xf>
    <xf numFmtId="0" fontId="2" fillId="0" borderId="1" xfId="0" applyFont="1" applyBorder="1" applyAlignment="1">
      <alignment horizontal="center"/>
    </xf>
    <xf numFmtId="0" fontId="30" fillId="0" borderId="1" xfId="0" applyFont="1" applyBorder="1" applyAlignment="1">
      <alignment vertical="top" wrapText="1"/>
    </xf>
    <xf numFmtId="165" fontId="7" fillId="0" borderId="0" xfId="1" applyNumberFormat="1" applyFont="1" applyAlignment="1">
      <alignment horizontal="right" wrapText="1"/>
    </xf>
    <xf numFmtId="0" fontId="3" fillId="0" borderId="0" xfId="0" applyFont="1" applyAlignment="1">
      <alignment horizontal="center" vertical="center" wrapText="1"/>
    </xf>
    <xf numFmtId="0" fontId="7" fillId="0" borderId="0" xfId="0" applyFont="1" applyAlignment="1">
      <alignment horizontal="left" vertical="center" wrapText="1"/>
    </xf>
    <xf numFmtId="6" fontId="7" fillId="0" borderId="0" xfId="0" applyNumberFormat="1" applyFont="1" applyAlignment="1">
      <alignment horizontal="center" vertical="center" wrapText="1"/>
    </xf>
    <xf numFmtId="0" fontId="7" fillId="0" borderId="0" xfId="0" applyFont="1" applyAlignment="1">
      <alignment horizontal="center" vertical="center" wrapText="1"/>
    </xf>
    <xf numFmtId="6" fontId="2" fillId="0" borderId="0" xfId="0" applyNumberFormat="1" applyFont="1" applyAlignment="1">
      <alignment horizontal="center" vertical="center" wrapText="1"/>
    </xf>
    <xf numFmtId="0" fontId="17"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6" fontId="3" fillId="0" borderId="0" xfId="0" applyNumberFormat="1" applyFont="1" applyAlignment="1">
      <alignment horizontal="center" vertical="center" wrapText="1"/>
    </xf>
    <xf numFmtId="0" fontId="7" fillId="0" borderId="0" xfId="0" applyFont="1" applyAlignment="1">
      <alignment vertical="center" wrapText="1"/>
    </xf>
    <xf numFmtId="1" fontId="7" fillId="0" borderId="0" xfId="0" applyNumberFormat="1" applyFont="1" applyAlignment="1">
      <alignment horizontal="center" vertical="center" wrapText="1"/>
    </xf>
    <xf numFmtId="0" fontId="15" fillId="0" borderId="0" xfId="0" applyFont="1" applyAlignment="1">
      <alignment wrapText="1"/>
    </xf>
    <xf numFmtId="0" fontId="3" fillId="0" borderId="0" xfId="0" applyFont="1" applyAlignment="1">
      <alignment vertical="center" wrapText="1"/>
    </xf>
    <xf numFmtId="6" fontId="15" fillId="0" borderId="0" xfId="0" applyNumberFormat="1" applyFont="1"/>
    <xf numFmtId="0" fontId="16" fillId="0" borderId="0" xfId="0" applyFont="1" applyAlignment="1">
      <alignment vertical="top" wrapText="1"/>
    </xf>
    <xf numFmtId="0" fontId="19" fillId="0" borderId="0" xfId="0" applyFont="1"/>
    <xf numFmtId="0" fontId="25" fillId="0" borderId="1" xfId="0" applyFont="1" applyBorder="1" applyAlignment="1">
      <alignment horizontal="center" vertical="top" wrapText="1"/>
    </xf>
    <xf numFmtId="0" fontId="27" fillId="0" borderId="1" xfId="0" applyFont="1" applyBorder="1" applyAlignment="1">
      <alignment vertical="top" wrapText="1"/>
    </xf>
    <xf numFmtId="0" fontId="28" fillId="0" borderId="1" xfId="0" applyFont="1" applyBorder="1" applyAlignment="1">
      <alignment vertical="top" wrapText="1"/>
    </xf>
    <xf numFmtId="0" fontId="29" fillId="0" borderId="1" xfId="0" applyFont="1" applyBorder="1" applyAlignment="1">
      <alignment horizontal="center" wrapText="1"/>
    </xf>
    <xf numFmtId="0" fontId="27" fillId="0" borderId="1" xfId="0" applyFont="1" applyBorder="1" applyAlignment="1">
      <alignment wrapText="1"/>
    </xf>
    <xf numFmtId="0" fontId="28" fillId="0" borderId="1" xfId="0" applyFont="1" applyBorder="1" applyAlignment="1">
      <alignment wrapText="1"/>
    </xf>
    <xf numFmtId="2" fontId="7" fillId="0" borderId="1" xfId="0" applyNumberFormat="1" applyFont="1" applyBorder="1" applyAlignment="1">
      <alignment horizontal="center" vertical="center" wrapText="1"/>
    </xf>
    <xf numFmtId="166" fontId="9" fillId="0" borderId="12" xfId="0" applyNumberFormat="1" applyFont="1" applyBorder="1" applyAlignment="1">
      <alignment vertical="center" wrapText="1"/>
    </xf>
    <xf numFmtId="41" fontId="0" fillId="0" borderId="0" xfId="0" applyNumberFormat="1" applyAlignment="1">
      <alignment horizontal="right"/>
    </xf>
    <xf numFmtId="0" fontId="0" fillId="0" borderId="0" xfId="0" applyAlignment="1">
      <alignment horizontal="right"/>
    </xf>
    <xf numFmtId="3" fontId="0" fillId="0" borderId="0" xfId="0" applyNumberFormat="1" applyAlignment="1">
      <alignment horizontal="right"/>
    </xf>
    <xf numFmtId="6" fontId="0" fillId="0" borderId="0" xfId="0" applyNumberFormat="1" applyAlignment="1">
      <alignment horizontal="right"/>
    </xf>
    <xf numFmtId="0" fontId="0" fillId="0" borderId="0" xfId="0" applyAlignment="1">
      <alignment horizontal="center"/>
    </xf>
    <xf numFmtId="3" fontId="7" fillId="0" borderId="0" xfId="0" applyNumberFormat="1" applyFont="1" applyAlignment="1">
      <alignment horizontal="center" vertical="top" wrapText="1"/>
    </xf>
    <xf numFmtId="0" fontId="11" fillId="0" borderId="1" xfId="0" applyFont="1" applyBorder="1" applyAlignment="1">
      <alignment horizontal="center"/>
    </xf>
    <xf numFmtId="3" fontId="7" fillId="0" borderId="12" xfId="0" applyNumberFormat="1" applyFont="1" applyBorder="1" applyAlignment="1">
      <alignment horizontal="center" vertical="center" wrapText="1"/>
    </xf>
    <xf numFmtId="3" fontId="9" fillId="0" borderId="2" xfId="0" applyNumberFormat="1" applyFont="1" applyBorder="1" applyAlignment="1">
      <alignment horizontal="center" vertical="top" wrapText="1"/>
    </xf>
    <xf numFmtId="3" fontId="9" fillId="0" borderId="3" xfId="0" applyNumberFormat="1" applyFont="1" applyBorder="1" applyAlignment="1">
      <alignment horizontal="center" vertical="top" wrapText="1"/>
    </xf>
    <xf numFmtId="3" fontId="9" fillId="0" borderId="4" xfId="0" applyNumberFormat="1" applyFont="1" applyBorder="1" applyAlignment="1">
      <alignment horizontal="center" vertical="top" wrapText="1"/>
    </xf>
    <xf numFmtId="0" fontId="7" fillId="0" borderId="0" xfId="0" applyFont="1" applyAlignment="1">
      <alignment horizontal="left" wrapText="1"/>
    </xf>
    <xf numFmtId="0" fontId="2" fillId="0" borderId="0" xfId="0" applyFont="1" applyAlignment="1">
      <alignment vertical="center" wrapText="1"/>
    </xf>
    <xf numFmtId="3" fontId="7" fillId="0" borderId="1" xfId="0" applyNumberFormat="1" applyFont="1" applyBorder="1" applyAlignment="1">
      <alignment horizontal="center" vertical="top" wrapText="1"/>
    </xf>
    <xf numFmtId="3" fontId="7" fillId="0" borderId="12" xfId="0" applyNumberFormat="1" applyFont="1" applyBorder="1" applyAlignment="1">
      <alignment horizontal="center" vertical="top"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3" fontId="7" fillId="0" borderId="1" xfId="0" applyNumberFormat="1" applyFont="1" applyBorder="1" applyAlignment="1">
      <alignment horizontal="center" wrapText="1"/>
    </xf>
    <xf numFmtId="0" fontId="9" fillId="0" borderId="1" xfId="0" applyFont="1" applyBorder="1" applyAlignment="1">
      <alignment horizontal="center" wrapText="1"/>
    </xf>
    <xf numFmtId="0" fontId="9" fillId="0" borderId="6" xfId="0" applyFont="1" applyBorder="1" applyAlignment="1">
      <alignment horizontal="center" wrapText="1"/>
    </xf>
    <xf numFmtId="0" fontId="9" fillId="0" borderId="11" xfId="0" applyFont="1" applyBorder="1" applyAlignment="1">
      <alignment horizontal="center"/>
    </xf>
    <xf numFmtId="0" fontId="2" fillId="0" borderId="0" xfId="0" applyFont="1" applyAlignment="1">
      <alignment horizontal="center" vertical="top" wrapText="1"/>
    </xf>
    <xf numFmtId="3" fontId="9" fillId="0" borderId="12" xfId="0" applyNumberFormat="1" applyFont="1" applyBorder="1" applyAlignment="1">
      <alignment horizontal="center" vertical="center" wrapText="1"/>
    </xf>
    <xf numFmtId="0" fontId="7" fillId="0" borderId="0" xfId="0" applyFont="1" applyAlignment="1">
      <alignment wrapText="1"/>
    </xf>
    <xf numFmtId="0" fontId="2" fillId="0" borderId="0" xfId="0" applyFont="1" applyAlignment="1">
      <alignment horizontal="left" wrapText="1"/>
    </xf>
    <xf numFmtId="0" fontId="9" fillId="0" borderId="0" xfId="0" applyFont="1" applyAlignment="1">
      <alignment horizontal="center"/>
    </xf>
    <xf numFmtId="0" fontId="9" fillId="0" borderId="12" xfId="0" applyFont="1" applyBorder="1" applyAlignment="1">
      <alignment horizont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3" fontId="7" fillId="0" borderId="1" xfId="0" applyNumberFormat="1" applyFont="1" applyBorder="1" applyAlignment="1">
      <alignment horizontal="center" vertical="center" wrapText="1"/>
    </xf>
    <xf numFmtId="0" fontId="10" fillId="0" borderId="1" xfId="0" applyFont="1" applyBorder="1" applyAlignment="1">
      <alignment horizontal="center" vertical="top" wrapText="1"/>
    </xf>
    <xf numFmtId="0" fontId="26"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31" fillId="0" borderId="1" xfId="0" applyFont="1" applyBorder="1" applyAlignment="1">
      <alignment vertical="top" wrapText="1"/>
    </xf>
    <xf numFmtId="0" fontId="31" fillId="0" borderId="1" xfId="0" applyFont="1" applyBorder="1" applyAlignment="1">
      <alignment horizontal="center" vertical="top" wrapText="1"/>
    </xf>
    <xf numFmtId="0" fontId="9" fillId="0" borderId="7" xfId="0" applyFont="1" applyFill="1" applyBorder="1"/>
    <xf numFmtId="0" fontId="7" fillId="0" borderId="8" xfId="0" applyFont="1" applyFill="1" applyBorder="1"/>
    <xf numFmtId="0" fontId="9" fillId="0" borderId="9" xfId="0" applyFont="1" applyFill="1" applyBorder="1"/>
    <xf numFmtId="0" fontId="7" fillId="0" borderId="10" xfId="0" applyFont="1" applyFill="1" applyBorder="1"/>
  </cellXfs>
  <cellStyles count="3">
    <cellStyle name="Currency" xfId="2" builtinId="4"/>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H14" sqref="H14"/>
    </sheetView>
  </sheetViews>
  <sheetFormatPr defaultRowHeight="15" x14ac:dyDescent="0.25"/>
  <cols>
    <col min="1" max="2" width="27.85546875" bestFit="1" customWidth="1"/>
  </cols>
  <sheetData>
    <row r="1" spans="1:2" x14ac:dyDescent="0.25">
      <c r="A1" s="143" t="s">
        <v>0</v>
      </c>
      <c r="B1" s="143"/>
    </row>
    <row r="2" spans="1:2" x14ac:dyDescent="0.25">
      <c r="A2" t="s">
        <v>147</v>
      </c>
      <c r="B2" s="139">
        <f>'Table 1'!K72</f>
        <v>86.92307692307692</v>
      </c>
    </row>
    <row r="3" spans="1:2" x14ac:dyDescent="0.25">
      <c r="A3" t="s">
        <v>1</v>
      </c>
      <c r="B3" s="140">
        <f>Respondents!F9+Respondents!F14</f>
        <v>7</v>
      </c>
    </row>
    <row r="4" spans="1:2" x14ac:dyDescent="0.25">
      <c r="A4" t="s">
        <v>2</v>
      </c>
      <c r="B4" s="141">
        <f>'Table 1'!F71</f>
        <v>1130</v>
      </c>
    </row>
    <row r="5" spans="1:2" x14ac:dyDescent="0.25">
      <c r="A5" t="s">
        <v>3</v>
      </c>
      <c r="B5" s="142">
        <f>'Table 1'!I71</f>
        <v>143000</v>
      </c>
    </row>
    <row r="6" spans="1:2" x14ac:dyDescent="0.25">
      <c r="A6" t="s">
        <v>4</v>
      </c>
      <c r="B6" s="142">
        <v>0</v>
      </c>
    </row>
    <row r="7" spans="1:2" x14ac:dyDescent="0.25">
      <c r="A7" t="s">
        <v>6</v>
      </c>
      <c r="B7" s="140" t="s">
        <v>21</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P95"/>
  <sheetViews>
    <sheetView workbookViewId="0">
      <selection activeCell="A2" sqref="A2"/>
    </sheetView>
  </sheetViews>
  <sheetFormatPr defaultRowHeight="15" x14ac:dyDescent="0.25"/>
  <cols>
    <col min="1" max="1" width="36.5703125" style="4" customWidth="1"/>
    <col min="2" max="2" width="13.85546875" style="4" customWidth="1"/>
    <col min="3" max="3" width="14.42578125" style="4" customWidth="1"/>
    <col min="4" max="4" width="16" style="4" customWidth="1"/>
    <col min="5" max="5" width="11.42578125" style="4" customWidth="1"/>
    <col min="6" max="6" width="10.140625" style="4" customWidth="1"/>
    <col min="7" max="7" width="12" style="4" customWidth="1"/>
    <col min="8" max="8" width="10.28515625" style="4" customWidth="1"/>
    <col min="9" max="9" width="10.85546875" style="34" customWidth="1"/>
    <col min="10" max="10" width="1.5703125" style="4" customWidth="1"/>
    <col min="11" max="11" width="16" style="4" bestFit="1" customWidth="1"/>
    <col min="12" max="12" width="21.5703125" style="4" customWidth="1"/>
    <col min="13" max="13" width="16.28515625" style="4" customWidth="1"/>
    <col min="14" max="14" width="20.5703125" style="4" customWidth="1"/>
    <col min="15" max="15" width="26.28515625" style="4" customWidth="1"/>
    <col min="16" max="16" width="21" style="4" customWidth="1"/>
  </cols>
  <sheetData>
    <row r="1" spans="1:16" ht="15.75" x14ac:dyDescent="0.25">
      <c r="A1" s="33" t="s">
        <v>22</v>
      </c>
    </row>
    <row r="3" spans="1:16" x14ac:dyDescent="0.25">
      <c r="A3" s="158" t="s">
        <v>7</v>
      </c>
      <c r="B3" s="35" t="s">
        <v>23</v>
      </c>
      <c r="C3" s="35" t="s">
        <v>24</v>
      </c>
      <c r="D3" s="35" t="s">
        <v>25</v>
      </c>
      <c r="E3" s="35" t="s">
        <v>26</v>
      </c>
      <c r="F3" s="35" t="s">
        <v>27</v>
      </c>
      <c r="G3" s="35" t="s">
        <v>28</v>
      </c>
      <c r="H3" s="35" t="s">
        <v>29</v>
      </c>
      <c r="I3" s="36" t="s">
        <v>30</v>
      </c>
      <c r="L3" s="37"/>
    </row>
    <row r="4" spans="1:16" ht="63.75" x14ac:dyDescent="0.25">
      <c r="A4" s="159"/>
      <c r="B4" s="38" t="s">
        <v>31</v>
      </c>
      <c r="C4" s="38" t="s">
        <v>32</v>
      </c>
      <c r="D4" s="38" t="s">
        <v>33</v>
      </c>
      <c r="E4" s="38" t="s">
        <v>34</v>
      </c>
      <c r="F4" s="38" t="s">
        <v>35</v>
      </c>
      <c r="G4" s="38" t="s">
        <v>36</v>
      </c>
      <c r="H4" s="38" t="s">
        <v>37</v>
      </c>
      <c r="I4" s="39" t="s">
        <v>38</v>
      </c>
      <c r="J4" s="32"/>
      <c r="L4" s="37"/>
      <c r="M4" s="32"/>
      <c r="N4" s="32"/>
      <c r="O4" s="32"/>
      <c r="P4" s="32"/>
    </row>
    <row r="5" spans="1:16" x14ac:dyDescent="0.25">
      <c r="A5" s="154" t="s">
        <v>39</v>
      </c>
      <c r="B5" s="155"/>
      <c r="C5" s="155"/>
      <c r="D5" s="155"/>
      <c r="E5" s="155"/>
      <c r="F5" s="155"/>
      <c r="G5" s="155"/>
      <c r="H5" s="155"/>
      <c r="I5" s="156"/>
      <c r="J5" s="32"/>
      <c r="L5" s="37"/>
      <c r="M5" s="32"/>
      <c r="N5" s="32"/>
      <c r="O5" s="32"/>
      <c r="P5" s="32"/>
    </row>
    <row r="6" spans="1:16" ht="15.75" x14ac:dyDescent="0.25">
      <c r="A6" s="40" t="s">
        <v>40</v>
      </c>
      <c r="B6" s="30" t="s">
        <v>41</v>
      </c>
      <c r="C6" s="30"/>
      <c r="D6" s="30"/>
      <c r="E6" s="30"/>
      <c r="F6" s="30"/>
      <c r="G6" s="30"/>
      <c r="H6" s="30"/>
      <c r="I6" s="41"/>
      <c r="J6" s="42"/>
    </row>
    <row r="7" spans="1:16" ht="15.75" x14ac:dyDescent="0.25">
      <c r="A7" s="40" t="s">
        <v>42</v>
      </c>
      <c r="B7" s="30" t="s">
        <v>41</v>
      </c>
      <c r="C7" s="30"/>
      <c r="D7" s="30"/>
      <c r="E7" s="30"/>
      <c r="F7" s="30"/>
      <c r="G7" s="30"/>
      <c r="H7" s="30"/>
      <c r="I7" s="41"/>
      <c r="J7" s="42"/>
      <c r="K7" s="178" t="s">
        <v>43</v>
      </c>
      <c r="L7" s="179">
        <v>0</v>
      </c>
    </row>
    <row r="8" spans="1:16" ht="15.75" x14ac:dyDescent="0.25">
      <c r="A8" s="40" t="s">
        <v>44</v>
      </c>
      <c r="B8" s="30"/>
      <c r="C8" s="30"/>
      <c r="D8" s="30"/>
      <c r="E8" s="30"/>
      <c r="F8" s="30"/>
      <c r="G8" s="30"/>
      <c r="H8" s="30"/>
      <c r="I8" s="41"/>
      <c r="J8" s="42"/>
      <c r="K8" s="180" t="s">
        <v>45</v>
      </c>
      <c r="L8" s="181">
        <f>Respondents!F9</f>
        <v>6</v>
      </c>
    </row>
    <row r="9" spans="1:16" ht="19.5" customHeight="1" x14ac:dyDescent="0.25">
      <c r="A9" s="14" t="s">
        <v>46</v>
      </c>
      <c r="B9" s="30">
        <v>1</v>
      </c>
      <c r="C9" s="30">
        <v>1</v>
      </c>
      <c r="D9" s="43">
        <f>B9*C9</f>
        <v>1</v>
      </c>
      <c r="E9" s="30">
        <f>L8</f>
        <v>6</v>
      </c>
      <c r="F9" s="44">
        <f>D9*E9</f>
        <v>6</v>
      </c>
      <c r="G9" s="45">
        <f>ROUND(F9*0.05,2)</f>
        <v>0.3</v>
      </c>
      <c r="H9" s="45">
        <f t="shared" ref="H9" si="0">F9*0.1</f>
        <v>0.60000000000000009</v>
      </c>
      <c r="I9" s="41">
        <f>F9*$L$12+G9*$L$11+H9*$L$13</f>
        <v>870.05700000000013</v>
      </c>
      <c r="J9" s="42"/>
    </row>
    <row r="10" spans="1:16" ht="15.75" x14ac:dyDescent="0.25">
      <c r="A10" s="14" t="s">
        <v>47</v>
      </c>
      <c r="B10" s="30"/>
      <c r="C10" s="30"/>
      <c r="D10" s="30"/>
      <c r="E10" s="30"/>
      <c r="F10" s="30"/>
      <c r="G10" s="30"/>
      <c r="H10" s="30"/>
      <c r="I10" s="41"/>
      <c r="J10" s="42"/>
      <c r="K10" s="145" t="s">
        <v>8</v>
      </c>
      <c r="L10" s="145"/>
    </row>
    <row r="11" spans="1:16" ht="15.75" x14ac:dyDescent="0.25">
      <c r="A11" s="15" t="s">
        <v>48</v>
      </c>
      <c r="B11" s="30">
        <v>32</v>
      </c>
      <c r="C11" s="30">
        <v>1</v>
      </c>
      <c r="D11" s="43">
        <f>B11*C11</f>
        <v>32</v>
      </c>
      <c r="E11" s="30">
        <v>0</v>
      </c>
      <c r="F11" s="30">
        <f>D11*E11</f>
        <v>0</v>
      </c>
      <c r="G11" s="46">
        <f>F11*0.05</f>
        <v>0</v>
      </c>
      <c r="H11" s="46">
        <f>F11*0.1</f>
        <v>0</v>
      </c>
      <c r="I11" s="41">
        <f>F11*$L$12+G11*$L$11+H11*$L$13</f>
        <v>0</v>
      </c>
      <c r="J11" s="42"/>
      <c r="K11" s="5" t="s">
        <v>9</v>
      </c>
      <c r="L11" s="9">
        <v>163.16999999999999</v>
      </c>
    </row>
    <row r="12" spans="1:16" ht="15.75" x14ac:dyDescent="0.25">
      <c r="A12" s="15" t="s">
        <v>49</v>
      </c>
      <c r="B12" s="30">
        <v>32</v>
      </c>
      <c r="C12" s="30">
        <v>0.2</v>
      </c>
      <c r="D12" s="47">
        <f>B12*C12</f>
        <v>6.4</v>
      </c>
      <c r="E12" s="30">
        <v>0</v>
      </c>
      <c r="F12" s="30">
        <f>D12*E12</f>
        <v>0</v>
      </c>
      <c r="G12" s="46">
        <f t="shared" ref="G12" si="1">F12*0.05</f>
        <v>0</v>
      </c>
      <c r="H12" s="46">
        <f t="shared" ref="H12:H13" si="2">F12*0.1</f>
        <v>0</v>
      </c>
      <c r="I12" s="41">
        <f t="shared" ref="I12:I13" si="3">F12*$L$12+G12*$L$11+H12*$L$13</f>
        <v>0</v>
      </c>
      <c r="J12" s="42"/>
      <c r="K12" s="5" t="s">
        <v>10</v>
      </c>
      <c r="L12" s="9">
        <v>130.28</v>
      </c>
    </row>
    <row r="13" spans="1:16" ht="15" customHeight="1" x14ac:dyDescent="0.25">
      <c r="A13" s="15" t="s">
        <v>50</v>
      </c>
      <c r="B13" s="30">
        <v>0.5</v>
      </c>
      <c r="C13" s="30">
        <v>1</v>
      </c>
      <c r="D13" s="47">
        <f>B13*C13</f>
        <v>0.5</v>
      </c>
      <c r="E13" s="30">
        <f>L8</f>
        <v>6</v>
      </c>
      <c r="F13" s="44">
        <f>D13*E13</f>
        <v>3</v>
      </c>
      <c r="G13" s="45">
        <f>ROUND(F13*0.05,2)</f>
        <v>0.15</v>
      </c>
      <c r="H13" s="45">
        <f t="shared" si="2"/>
        <v>0.30000000000000004</v>
      </c>
      <c r="I13" s="41">
        <f t="shared" si="3"/>
        <v>435.02850000000007</v>
      </c>
      <c r="J13" s="42"/>
      <c r="K13" s="5" t="s">
        <v>11</v>
      </c>
      <c r="L13" s="9">
        <v>65.709999999999994</v>
      </c>
    </row>
    <row r="14" spans="1:16" ht="15.75" x14ac:dyDescent="0.25">
      <c r="A14" s="14" t="s">
        <v>51</v>
      </c>
      <c r="B14" s="30" t="s">
        <v>52</v>
      </c>
      <c r="C14" s="30"/>
      <c r="D14" s="30"/>
      <c r="E14" s="30"/>
      <c r="F14" s="30"/>
      <c r="G14" s="30"/>
      <c r="H14" s="30"/>
      <c r="I14" s="41"/>
      <c r="J14" s="42"/>
    </row>
    <row r="15" spans="1:16" ht="18.75" customHeight="1" x14ac:dyDescent="0.25">
      <c r="A15" s="14" t="s">
        <v>53</v>
      </c>
      <c r="B15" s="30" t="s">
        <v>54</v>
      </c>
      <c r="C15" s="30"/>
      <c r="D15" s="30"/>
      <c r="E15" s="30"/>
      <c r="F15" s="30"/>
      <c r="G15" s="30"/>
      <c r="H15" s="30"/>
      <c r="I15" s="41"/>
      <c r="J15" s="42"/>
    </row>
    <row r="16" spans="1:16" ht="32.25" customHeight="1" x14ac:dyDescent="0.25">
      <c r="A16" s="14" t="s">
        <v>55</v>
      </c>
      <c r="B16" s="30"/>
      <c r="C16" s="30"/>
      <c r="D16" s="30"/>
      <c r="E16" s="30"/>
      <c r="F16" s="30"/>
      <c r="G16" s="30"/>
      <c r="H16" s="30"/>
      <c r="I16" s="41"/>
      <c r="J16" s="42"/>
    </row>
    <row r="17" spans="1:10" ht="60.75" customHeight="1" x14ac:dyDescent="0.25">
      <c r="A17" s="15" t="s">
        <v>56</v>
      </c>
      <c r="B17" s="30">
        <v>2</v>
      </c>
      <c r="C17" s="30">
        <v>1</v>
      </c>
      <c r="D17" s="43">
        <f t="shared" ref="D17:D21" si="4">B17*C17</f>
        <v>2</v>
      </c>
      <c r="E17" s="30">
        <v>0</v>
      </c>
      <c r="F17" s="30">
        <f t="shared" ref="F17:F20" si="5">D17*E17</f>
        <v>0</v>
      </c>
      <c r="G17" s="46">
        <f t="shared" ref="G17:G21" si="6">F17*0.05</f>
        <v>0</v>
      </c>
      <c r="H17" s="46">
        <f t="shared" ref="H17:H21" si="7">F17*0.1</f>
        <v>0</v>
      </c>
      <c r="I17" s="41">
        <f t="shared" ref="I17:I21" si="8">F17*$L$12+G17*$L$11+H17*$L$13</f>
        <v>0</v>
      </c>
      <c r="J17" s="42"/>
    </row>
    <row r="18" spans="1:10" ht="33.75" customHeight="1" x14ac:dyDescent="0.25">
      <c r="A18" s="15" t="s">
        <v>57</v>
      </c>
      <c r="B18" s="30">
        <v>2</v>
      </c>
      <c r="C18" s="30">
        <v>1</v>
      </c>
      <c r="D18" s="43">
        <f t="shared" si="4"/>
        <v>2</v>
      </c>
      <c r="E18" s="30">
        <v>0</v>
      </c>
      <c r="F18" s="30">
        <f t="shared" si="5"/>
        <v>0</v>
      </c>
      <c r="G18" s="46">
        <f t="shared" si="6"/>
        <v>0</v>
      </c>
      <c r="H18" s="46">
        <f t="shared" si="7"/>
        <v>0</v>
      </c>
      <c r="I18" s="41">
        <f t="shared" si="8"/>
        <v>0</v>
      </c>
      <c r="J18" s="42"/>
    </row>
    <row r="19" spans="1:10" ht="14.45" customHeight="1" x14ac:dyDescent="0.25">
      <c r="A19" s="15" t="s">
        <v>58</v>
      </c>
      <c r="B19" s="30">
        <v>2</v>
      </c>
      <c r="C19" s="30">
        <v>1</v>
      </c>
      <c r="D19" s="43">
        <f t="shared" si="4"/>
        <v>2</v>
      </c>
      <c r="E19" s="30">
        <v>0</v>
      </c>
      <c r="F19" s="30">
        <f t="shared" si="5"/>
        <v>0</v>
      </c>
      <c r="G19" s="46">
        <f t="shared" si="6"/>
        <v>0</v>
      </c>
      <c r="H19" s="46">
        <f t="shared" si="7"/>
        <v>0</v>
      </c>
      <c r="I19" s="41">
        <f t="shared" si="8"/>
        <v>0</v>
      </c>
      <c r="J19" s="42"/>
    </row>
    <row r="20" spans="1:10" ht="33" customHeight="1" x14ac:dyDescent="0.25">
      <c r="A20" s="15" t="s">
        <v>59</v>
      </c>
      <c r="B20" s="30">
        <v>8</v>
      </c>
      <c r="C20" s="30">
        <v>1</v>
      </c>
      <c r="D20" s="43">
        <f t="shared" si="4"/>
        <v>8</v>
      </c>
      <c r="E20" s="30">
        <v>0</v>
      </c>
      <c r="F20" s="30">
        <f t="shared" si="5"/>
        <v>0</v>
      </c>
      <c r="G20" s="46">
        <f t="shared" si="6"/>
        <v>0</v>
      </c>
      <c r="H20" s="46">
        <f t="shared" si="7"/>
        <v>0</v>
      </c>
      <c r="I20" s="41">
        <f>F20*$L$12+G20*$L$11+H20*$L$13</f>
        <v>0</v>
      </c>
      <c r="J20" s="42"/>
    </row>
    <row r="21" spans="1:10" ht="14.45" customHeight="1" x14ac:dyDescent="0.25">
      <c r="A21" s="15" t="s">
        <v>60</v>
      </c>
      <c r="B21" s="30">
        <v>12</v>
      </c>
      <c r="C21" s="30">
        <v>2</v>
      </c>
      <c r="D21" s="43">
        <f t="shared" si="4"/>
        <v>24</v>
      </c>
      <c r="E21" s="30">
        <f>E13</f>
        <v>6</v>
      </c>
      <c r="F21" s="46">
        <f>D21*E21</f>
        <v>144</v>
      </c>
      <c r="G21" s="44">
        <f t="shared" si="6"/>
        <v>7.2</v>
      </c>
      <c r="H21" s="44">
        <f t="shared" si="7"/>
        <v>14.4</v>
      </c>
      <c r="I21" s="41">
        <f t="shared" si="8"/>
        <v>20881.367999999999</v>
      </c>
      <c r="J21" s="42"/>
    </row>
    <row r="22" spans="1:10" ht="14.45" customHeight="1" x14ac:dyDescent="0.25">
      <c r="A22" s="48" t="s">
        <v>12</v>
      </c>
      <c r="B22" s="49"/>
      <c r="C22" s="49"/>
      <c r="D22" s="49"/>
      <c r="E22" s="50"/>
      <c r="F22" s="157">
        <f>SUM(F9:H13,F17:H21)</f>
        <v>175.95</v>
      </c>
      <c r="G22" s="157"/>
      <c r="H22" s="157"/>
      <c r="I22" s="51">
        <f>SUM(I9:I13,I17:I21)</f>
        <v>22186.4535</v>
      </c>
    </row>
    <row r="23" spans="1:10" ht="14.45" customHeight="1" x14ac:dyDescent="0.25">
      <c r="A23" s="40" t="s">
        <v>61</v>
      </c>
      <c r="B23" s="30"/>
      <c r="C23" s="30"/>
      <c r="D23" s="30"/>
      <c r="E23" s="30"/>
      <c r="F23" s="30"/>
      <c r="G23" s="30"/>
      <c r="H23" s="30"/>
      <c r="I23" s="52"/>
    </row>
    <row r="24" spans="1:10" x14ac:dyDescent="0.25">
      <c r="A24" s="14" t="s">
        <v>46</v>
      </c>
      <c r="B24" s="30" t="s">
        <v>62</v>
      </c>
      <c r="C24" s="30"/>
      <c r="D24" s="30"/>
      <c r="E24" s="30"/>
      <c r="F24" s="30"/>
      <c r="G24" s="30"/>
      <c r="H24" s="30"/>
      <c r="I24" s="52"/>
    </row>
    <row r="25" spans="1:10" x14ac:dyDescent="0.25">
      <c r="A25" s="14" t="s">
        <v>63</v>
      </c>
      <c r="B25" s="30"/>
      <c r="C25" s="30"/>
      <c r="D25" s="30"/>
      <c r="E25" s="30"/>
      <c r="F25" s="30"/>
      <c r="G25" s="30"/>
      <c r="H25" s="30"/>
      <c r="I25" s="52"/>
    </row>
    <row r="26" spans="1:10" x14ac:dyDescent="0.25">
      <c r="A26" s="15" t="s">
        <v>64</v>
      </c>
      <c r="B26" s="30" t="s">
        <v>62</v>
      </c>
      <c r="C26" s="30"/>
      <c r="D26" s="30"/>
      <c r="E26" s="30"/>
      <c r="F26" s="44"/>
      <c r="G26" s="45"/>
      <c r="H26" s="45"/>
      <c r="I26" s="52"/>
    </row>
    <row r="27" spans="1:10" x14ac:dyDescent="0.25">
      <c r="A27" s="14" t="s">
        <v>65</v>
      </c>
      <c r="B27" s="30" t="s">
        <v>52</v>
      </c>
      <c r="C27" s="30"/>
      <c r="D27" s="30"/>
      <c r="E27" s="30"/>
      <c r="F27" s="30"/>
      <c r="G27" s="30"/>
      <c r="H27" s="30"/>
      <c r="I27" s="52"/>
    </row>
    <row r="28" spans="1:10" ht="15.75" x14ac:dyDescent="0.25">
      <c r="A28" s="15" t="s">
        <v>66</v>
      </c>
      <c r="B28" s="30">
        <v>33</v>
      </c>
      <c r="C28" s="30">
        <v>4</v>
      </c>
      <c r="D28" s="43">
        <f>B28*C28</f>
        <v>132</v>
      </c>
      <c r="E28" s="43">
        <f>E13</f>
        <v>6</v>
      </c>
      <c r="F28" s="46">
        <f t="shared" ref="F28:F29" si="9">D28*E28</f>
        <v>792</v>
      </c>
      <c r="G28" s="44">
        <f>F28*0.05</f>
        <v>39.6</v>
      </c>
      <c r="H28" s="44">
        <f t="shared" ref="H28:H29" si="10">F28*0.1</f>
        <v>79.2</v>
      </c>
      <c r="I28" s="41">
        <f t="shared" ref="I28:I29" si="11">F28*$L$12+G28*$L$11+H28*$L$13</f>
        <v>114847.524</v>
      </c>
      <c r="J28" s="42"/>
    </row>
    <row r="29" spans="1:10" ht="15.75" x14ac:dyDescent="0.25">
      <c r="A29" s="15" t="s">
        <v>67</v>
      </c>
      <c r="B29" s="30">
        <v>2</v>
      </c>
      <c r="C29" s="30">
        <v>2</v>
      </c>
      <c r="D29" s="43">
        <f t="shared" ref="D29" si="12">B29*C29</f>
        <v>4</v>
      </c>
      <c r="E29" s="43">
        <f>E13</f>
        <v>6</v>
      </c>
      <c r="F29" s="46">
        <f t="shared" si="9"/>
        <v>24</v>
      </c>
      <c r="G29" s="44">
        <f>F29*0.05</f>
        <v>1.2000000000000002</v>
      </c>
      <c r="H29" s="44">
        <f t="shared" si="10"/>
        <v>2.4000000000000004</v>
      </c>
      <c r="I29" s="41">
        <f t="shared" si="11"/>
        <v>3480.2280000000005</v>
      </c>
      <c r="J29" s="42"/>
    </row>
    <row r="30" spans="1:10" x14ac:dyDescent="0.25">
      <c r="A30" s="14" t="s">
        <v>68</v>
      </c>
      <c r="B30" s="30" t="s">
        <v>41</v>
      </c>
      <c r="C30" s="30"/>
      <c r="D30" s="30"/>
      <c r="E30" s="30"/>
      <c r="F30" s="30"/>
      <c r="G30" s="30"/>
      <c r="H30" s="30"/>
      <c r="I30" s="52"/>
    </row>
    <row r="31" spans="1:10" x14ac:dyDescent="0.25">
      <c r="A31" s="14" t="s">
        <v>69</v>
      </c>
      <c r="B31" s="30" t="s">
        <v>41</v>
      </c>
      <c r="C31" s="30"/>
      <c r="D31" s="30"/>
      <c r="E31" s="30"/>
      <c r="F31" s="30"/>
      <c r="G31" s="30"/>
      <c r="H31" s="30"/>
      <c r="I31" s="52"/>
    </row>
    <row r="32" spans="1:10" x14ac:dyDescent="0.25">
      <c r="A32" s="14" t="s">
        <v>70</v>
      </c>
      <c r="B32" s="30" t="s">
        <v>41</v>
      </c>
      <c r="C32" s="30"/>
      <c r="D32" s="30"/>
      <c r="E32" s="30"/>
      <c r="F32" s="30"/>
      <c r="G32" s="30"/>
      <c r="H32" s="30"/>
      <c r="I32" s="52"/>
    </row>
    <row r="33" spans="1:16" x14ac:dyDescent="0.25">
      <c r="A33" s="14" t="s">
        <v>71</v>
      </c>
      <c r="B33" s="30" t="s">
        <v>41</v>
      </c>
      <c r="C33" s="30"/>
      <c r="D33" s="30"/>
      <c r="E33" s="30"/>
      <c r="F33" s="30"/>
      <c r="G33" s="30"/>
      <c r="H33" s="30"/>
      <c r="I33" s="52"/>
    </row>
    <row r="34" spans="1:16" x14ac:dyDescent="0.25">
      <c r="A34" s="53" t="s">
        <v>72</v>
      </c>
      <c r="B34" s="54"/>
      <c r="C34" s="54"/>
      <c r="D34" s="54"/>
      <c r="E34" s="55"/>
      <c r="F34" s="152">
        <f>SUM(F28:H29)</f>
        <v>938.40000000000009</v>
      </c>
      <c r="G34" s="152"/>
      <c r="H34" s="152"/>
      <c r="I34" s="52">
        <f>SUM(I28:I29)</f>
        <v>118327.75200000001</v>
      </c>
    </row>
    <row r="35" spans="1:16" ht="26.25" x14ac:dyDescent="0.25">
      <c r="A35" s="56" t="s">
        <v>73</v>
      </c>
      <c r="B35" s="57"/>
      <c r="C35" s="57"/>
      <c r="D35" s="57"/>
      <c r="E35" s="57"/>
      <c r="F35" s="153">
        <f>ROUND(F22+F34,-1)</f>
        <v>1110</v>
      </c>
      <c r="G35" s="153"/>
      <c r="H35" s="153"/>
      <c r="I35" s="58">
        <f>ROUND(I22+I34,-3)</f>
        <v>141000</v>
      </c>
      <c r="J35" s="59"/>
    </row>
    <row r="36" spans="1:16" x14ac:dyDescent="0.25">
      <c r="A36" s="154" t="s">
        <v>74</v>
      </c>
      <c r="B36" s="155"/>
      <c r="C36" s="155"/>
      <c r="D36" s="155"/>
      <c r="E36" s="155"/>
      <c r="F36" s="155"/>
      <c r="G36" s="155"/>
      <c r="H36" s="155"/>
      <c r="I36" s="156"/>
      <c r="J36" s="32"/>
      <c r="L36" s="37"/>
      <c r="M36" s="32"/>
      <c r="N36" s="32"/>
      <c r="O36" s="32"/>
      <c r="P36" s="32"/>
    </row>
    <row r="37" spans="1:16" ht="15.75" x14ac:dyDescent="0.25">
      <c r="A37" s="40" t="s">
        <v>40</v>
      </c>
      <c r="B37" s="30" t="s">
        <v>41</v>
      </c>
      <c r="C37" s="30"/>
      <c r="D37" s="30"/>
      <c r="E37" s="30"/>
      <c r="F37" s="30"/>
      <c r="G37" s="30"/>
      <c r="H37" s="30"/>
      <c r="I37" s="60"/>
      <c r="J37" s="42"/>
      <c r="K37" s="178" t="s">
        <v>43</v>
      </c>
      <c r="L37" s="179">
        <v>0</v>
      </c>
    </row>
    <row r="38" spans="1:16" ht="15.75" x14ac:dyDescent="0.25">
      <c r="A38" s="40" t="s">
        <v>42</v>
      </c>
      <c r="B38" s="30" t="s">
        <v>41</v>
      </c>
      <c r="C38" s="30"/>
      <c r="D38" s="30"/>
      <c r="E38" s="30"/>
      <c r="F38" s="30"/>
      <c r="G38" s="30"/>
      <c r="H38" s="30"/>
      <c r="I38" s="60"/>
      <c r="J38" s="42"/>
      <c r="K38" s="180" t="s">
        <v>45</v>
      </c>
      <c r="L38" s="181">
        <v>1</v>
      </c>
    </row>
    <row r="39" spans="1:16" ht="15.75" x14ac:dyDescent="0.25">
      <c r="A39" s="40" t="s">
        <v>44</v>
      </c>
      <c r="B39" s="30"/>
      <c r="C39" s="30"/>
      <c r="D39" s="30"/>
      <c r="E39" s="30"/>
      <c r="F39" s="30"/>
      <c r="G39" s="30"/>
      <c r="H39" s="30"/>
      <c r="I39" s="60"/>
      <c r="J39" s="42"/>
    </row>
    <row r="40" spans="1:16" ht="15.75" x14ac:dyDescent="0.25">
      <c r="A40" s="14" t="s">
        <v>46</v>
      </c>
      <c r="B40" s="30">
        <v>1</v>
      </c>
      <c r="C40" s="30">
        <v>1</v>
      </c>
      <c r="D40" s="47">
        <f>B40*C40</f>
        <v>1</v>
      </c>
      <c r="E40" s="30">
        <f>L38</f>
        <v>1</v>
      </c>
      <c r="F40" s="44">
        <f>D40*E40</f>
        <v>1</v>
      </c>
      <c r="G40" s="45">
        <f>ROUND(F40*0.05,2)</f>
        <v>0.05</v>
      </c>
      <c r="H40" s="45">
        <f t="shared" ref="H40" si="13">F40*0.1</f>
        <v>0.1</v>
      </c>
      <c r="I40" s="41">
        <f t="shared" ref="I40" si="14">F40*$L$12+G40*$L$11+H40*$L$13</f>
        <v>145.0095</v>
      </c>
      <c r="J40" s="42"/>
    </row>
    <row r="41" spans="1:16" ht="15.75" x14ac:dyDescent="0.25">
      <c r="A41" s="14" t="s">
        <v>47</v>
      </c>
      <c r="B41" s="30" t="s">
        <v>41</v>
      </c>
      <c r="C41" s="30"/>
      <c r="D41" s="30"/>
      <c r="E41" s="30"/>
      <c r="F41" s="30"/>
      <c r="G41" s="30"/>
      <c r="H41" s="30"/>
      <c r="I41" s="41"/>
      <c r="J41" s="42"/>
    </row>
    <row r="42" spans="1:16" ht="15.75" x14ac:dyDescent="0.25">
      <c r="A42" s="14" t="s">
        <v>51</v>
      </c>
      <c r="B42" s="30"/>
      <c r="C42" s="30"/>
      <c r="D42" s="30"/>
      <c r="E42" s="30"/>
      <c r="F42" s="30"/>
      <c r="G42" s="30"/>
      <c r="H42" s="30"/>
      <c r="I42" s="60"/>
      <c r="J42" s="42"/>
    </row>
    <row r="43" spans="1:16" ht="15.75" x14ac:dyDescent="0.25">
      <c r="A43" s="15" t="s">
        <v>45</v>
      </c>
      <c r="B43" s="30"/>
      <c r="C43" s="30"/>
      <c r="D43" s="43"/>
      <c r="E43" s="30"/>
      <c r="F43" s="30"/>
      <c r="G43" s="46"/>
      <c r="H43" s="46"/>
      <c r="I43" s="61"/>
      <c r="J43" s="42"/>
    </row>
    <row r="44" spans="1:16" ht="28.5" x14ac:dyDescent="0.25">
      <c r="A44" s="15" t="s">
        <v>75</v>
      </c>
      <c r="B44" s="11">
        <v>8</v>
      </c>
      <c r="C44" s="11">
        <v>1</v>
      </c>
      <c r="D44" s="31">
        <f>B44*C44</f>
        <v>8</v>
      </c>
      <c r="E44" s="11">
        <f>L38</f>
        <v>1</v>
      </c>
      <c r="F44" s="62">
        <f>D44*E44</f>
        <v>8</v>
      </c>
      <c r="G44" s="63">
        <f>F44*0.05</f>
        <v>0.4</v>
      </c>
      <c r="H44" s="63">
        <f>F44*0.1</f>
        <v>0.8</v>
      </c>
      <c r="I44" s="41">
        <f t="shared" ref="I44" si="15">F44*$L$12+G44*$L$11+H44*$L$13</f>
        <v>1160.076</v>
      </c>
      <c r="J44" s="42"/>
    </row>
    <row r="45" spans="1:16" ht="15.75" x14ac:dyDescent="0.25">
      <c r="A45" s="14" t="s">
        <v>53</v>
      </c>
      <c r="B45" s="30" t="s">
        <v>76</v>
      </c>
      <c r="C45" s="30"/>
      <c r="D45" s="30"/>
      <c r="E45" s="30"/>
      <c r="F45" s="30"/>
      <c r="G45" s="30"/>
      <c r="H45" s="30"/>
      <c r="I45" s="60"/>
      <c r="J45" s="42"/>
    </row>
    <row r="46" spans="1:16" ht="15.75" x14ac:dyDescent="0.25">
      <c r="A46" s="14" t="s">
        <v>55</v>
      </c>
      <c r="B46" s="30"/>
      <c r="C46" s="30"/>
      <c r="D46" s="30"/>
      <c r="E46" s="30"/>
      <c r="F46" s="30"/>
      <c r="G46" s="30"/>
      <c r="H46" s="30"/>
      <c r="I46" s="60"/>
      <c r="J46" s="42"/>
    </row>
    <row r="47" spans="1:16" ht="15.75" x14ac:dyDescent="0.25">
      <c r="A47" s="15" t="s">
        <v>43</v>
      </c>
      <c r="B47" s="30"/>
      <c r="C47" s="30"/>
      <c r="D47" s="43"/>
      <c r="E47" s="30"/>
      <c r="F47" s="30"/>
      <c r="G47" s="46"/>
      <c r="H47" s="46"/>
      <c r="I47" s="61"/>
      <c r="J47" s="42"/>
    </row>
    <row r="48" spans="1:16" ht="25.5" x14ac:dyDescent="0.25">
      <c r="A48" s="65" t="s">
        <v>56</v>
      </c>
      <c r="B48" s="30" t="s">
        <v>77</v>
      </c>
      <c r="C48" s="30"/>
      <c r="D48" s="43"/>
      <c r="E48" s="30"/>
      <c r="F48" s="30"/>
      <c r="G48" s="46"/>
      <c r="H48" s="46"/>
      <c r="I48" s="61"/>
      <c r="J48" s="42"/>
    </row>
    <row r="49" spans="1:10" ht="15.75" x14ac:dyDescent="0.25">
      <c r="A49" s="65" t="s">
        <v>57</v>
      </c>
      <c r="B49" s="30" t="s">
        <v>77</v>
      </c>
      <c r="C49" s="30"/>
      <c r="D49" s="43"/>
      <c r="E49" s="30"/>
      <c r="F49" s="30"/>
      <c r="G49" s="46"/>
      <c r="H49" s="46"/>
      <c r="I49" s="61"/>
      <c r="J49" s="42"/>
    </row>
    <row r="50" spans="1:10" ht="15.75" x14ac:dyDescent="0.25">
      <c r="A50" s="65" t="s">
        <v>15</v>
      </c>
      <c r="B50" s="30" t="s">
        <v>41</v>
      </c>
      <c r="C50" s="30"/>
      <c r="D50" s="43"/>
      <c r="E50" s="30"/>
      <c r="F50" s="30"/>
      <c r="G50" s="46"/>
      <c r="H50" s="46"/>
      <c r="I50" s="61"/>
      <c r="J50" s="42"/>
    </row>
    <row r="51" spans="1:10" ht="15.75" x14ac:dyDescent="0.25">
      <c r="A51" s="65" t="s">
        <v>78</v>
      </c>
      <c r="B51" s="30" t="s">
        <v>41</v>
      </c>
      <c r="C51" s="30"/>
      <c r="D51" s="43"/>
      <c r="E51" s="30"/>
      <c r="F51" s="30"/>
      <c r="G51" s="46"/>
      <c r="H51" s="46"/>
      <c r="I51" s="61"/>
      <c r="J51" s="42"/>
    </row>
    <row r="52" spans="1:10" ht="28.5" x14ac:dyDescent="0.25">
      <c r="A52" s="65" t="s">
        <v>79</v>
      </c>
      <c r="B52" s="30">
        <v>2</v>
      </c>
      <c r="C52" s="30">
        <v>1</v>
      </c>
      <c r="D52" s="43">
        <f>B52*C52</f>
        <v>2</v>
      </c>
      <c r="E52" s="30">
        <f>L37</f>
        <v>0</v>
      </c>
      <c r="F52" s="30">
        <f>D52*E52</f>
        <v>0</v>
      </c>
      <c r="G52" s="46">
        <f>F52*0.05</f>
        <v>0</v>
      </c>
      <c r="H52" s="46">
        <f>F52*0.1</f>
        <v>0</v>
      </c>
      <c r="I52" s="41">
        <f t="shared" ref="I52:I55" si="16">F52*$L$12+G52*$L$11+H52*$L$13</f>
        <v>0</v>
      </c>
      <c r="J52" s="42"/>
    </row>
    <row r="53" spans="1:10" ht="15.75" x14ac:dyDescent="0.25">
      <c r="A53" s="15" t="s">
        <v>45</v>
      </c>
      <c r="B53" s="30"/>
      <c r="C53" s="30"/>
      <c r="D53" s="43"/>
      <c r="E53" s="30"/>
      <c r="F53" s="30"/>
      <c r="G53" s="46"/>
      <c r="H53" s="46"/>
      <c r="I53" s="66"/>
      <c r="J53" s="42"/>
    </row>
    <row r="54" spans="1:10" ht="15.75" x14ac:dyDescent="0.25">
      <c r="A54" s="65" t="s">
        <v>80</v>
      </c>
      <c r="B54" s="30">
        <v>2</v>
      </c>
      <c r="C54" s="30">
        <v>1</v>
      </c>
      <c r="D54" s="43">
        <f>B54*C54</f>
        <v>2</v>
      </c>
      <c r="E54" s="30">
        <f>L38</f>
        <v>1</v>
      </c>
      <c r="F54" s="67">
        <f>D54*E54</f>
        <v>2</v>
      </c>
      <c r="G54" s="68">
        <f>F54*0.05</f>
        <v>0.1</v>
      </c>
      <c r="H54" s="68">
        <f>F54*0.1</f>
        <v>0.2</v>
      </c>
      <c r="I54" s="41">
        <f t="shared" si="16"/>
        <v>290.01900000000001</v>
      </c>
      <c r="J54" s="42"/>
    </row>
    <row r="55" spans="1:10" ht="15.75" x14ac:dyDescent="0.25">
      <c r="A55" s="65" t="s">
        <v>81</v>
      </c>
      <c r="B55" s="30">
        <v>2</v>
      </c>
      <c r="C55" s="30">
        <v>1</v>
      </c>
      <c r="D55" s="43">
        <f>B55*C55</f>
        <v>2</v>
      </c>
      <c r="E55" s="69">
        <f>ROUND(0.02*L38,2)</f>
        <v>0.02</v>
      </c>
      <c r="F55" s="70">
        <f>ROUND(D55*E55,2)</f>
        <v>0.04</v>
      </c>
      <c r="G55" s="70">
        <f>ROUND(F55*0.05,2)</f>
        <v>0</v>
      </c>
      <c r="H55" s="70">
        <f>ROUND(F55*0.1,2)</f>
        <v>0</v>
      </c>
      <c r="I55" s="41">
        <f t="shared" si="16"/>
        <v>5.2111999999999998</v>
      </c>
      <c r="J55" s="42"/>
    </row>
    <row r="56" spans="1:10" ht="15.75" x14ac:dyDescent="0.25">
      <c r="A56" s="65" t="s">
        <v>82</v>
      </c>
      <c r="B56" s="30" t="s">
        <v>41</v>
      </c>
      <c r="C56" s="30"/>
      <c r="D56" s="43"/>
      <c r="E56" s="30"/>
      <c r="F56" s="30"/>
      <c r="G56" s="46"/>
      <c r="H56" s="46"/>
      <c r="I56" s="66"/>
      <c r="J56" s="42"/>
    </row>
    <row r="57" spans="1:10" x14ac:dyDescent="0.25">
      <c r="A57" s="48" t="s">
        <v>12</v>
      </c>
      <c r="B57" s="49"/>
      <c r="C57" s="49"/>
      <c r="D57" s="49"/>
      <c r="E57" s="50"/>
      <c r="F57" s="157">
        <f>SUM(F40:H44,F52:H52,F54:H55)</f>
        <v>12.69</v>
      </c>
      <c r="G57" s="157"/>
      <c r="H57" s="157"/>
      <c r="I57" s="71">
        <f>SUM(I40, I44,I52,I54:I55)</f>
        <v>1600.3157000000001</v>
      </c>
    </row>
    <row r="58" spans="1:10" x14ac:dyDescent="0.25">
      <c r="A58" s="40" t="s">
        <v>61</v>
      </c>
      <c r="B58" s="30"/>
      <c r="C58" s="30"/>
      <c r="D58" s="30"/>
      <c r="E58" s="30"/>
      <c r="F58" s="30"/>
      <c r="G58" s="30"/>
      <c r="H58" s="30"/>
      <c r="I58" s="72"/>
    </row>
    <row r="59" spans="1:10" x14ac:dyDescent="0.25">
      <c r="A59" s="14" t="s">
        <v>46</v>
      </c>
      <c r="B59" s="30" t="s">
        <v>62</v>
      </c>
      <c r="C59" s="30"/>
      <c r="D59" s="30"/>
      <c r="E59" s="30"/>
      <c r="F59" s="30"/>
      <c r="G59" s="30"/>
      <c r="H59" s="30"/>
      <c r="I59" s="72"/>
    </row>
    <row r="60" spans="1:10" x14ac:dyDescent="0.25">
      <c r="A60" s="14" t="s">
        <v>63</v>
      </c>
      <c r="B60" s="30" t="s">
        <v>83</v>
      </c>
      <c r="C60" s="30"/>
      <c r="D60" s="30"/>
      <c r="E60" s="30"/>
      <c r="F60" s="30"/>
      <c r="G60" s="30"/>
      <c r="H60" s="30"/>
      <c r="I60" s="72"/>
    </row>
    <row r="61" spans="1:10" x14ac:dyDescent="0.25">
      <c r="A61" s="14" t="s">
        <v>65</v>
      </c>
      <c r="B61" s="30"/>
      <c r="C61" s="30"/>
      <c r="D61" s="30"/>
      <c r="E61" s="30"/>
      <c r="F61" s="30"/>
      <c r="G61" s="30"/>
      <c r="H61" s="30"/>
      <c r="I61" s="72"/>
    </row>
    <row r="62" spans="1:10" ht="15.75" x14ac:dyDescent="0.25">
      <c r="A62" s="15" t="s">
        <v>84</v>
      </c>
      <c r="B62" s="30">
        <v>2</v>
      </c>
      <c r="C62" s="30">
        <v>1</v>
      </c>
      <c r="D62" s="43">
        <f>B62*C62</f>
        <v>2</v>
      </c>
      <c r="E62" s="30">
        <f>L38</f>
        <v>1</v>
      </c>
      <c r="F62" s="67">
        <f>D62*E62</f>
        <v>2</v>
      </c>
      <c r="G62" s="68">
        <f>F62*0.05</f>
        <v>0.1</v>
      </c>
      <c r="H62" s="68">
        <f>F62*0.1</f>
        <v>0.2</v>
      </c>
      <c r="I62" s="41">
        <f>F62*$L$12+G62*$L$11+H62*$L$13</f>
        <v>290.01900000000001</v>
      </c>
      <c r="J62" s="42"/>
    </row>
    <row r="63" spans="1:10" x14ac:dyDescent="0.25">
      <c r="A63" s="14" t="s">
        <v>68</v>
      </c>
      <c r="B63" s="30" t="s">
        <v>83</v>
      </c>
      <c r="C63" s="30"/>
      <c r="D63" s="30"/>
      <c r="E63" s="30"/>
      <c r="F63" s="30"/>
      <c r="G63" s="30"/>
      <c r="H63" s="30"/>
      <c r="I63" s="72"/>
    </row>
    <row r="64" spans="1:10" x14ac:dyDescent="0.25">
      <c r="A64" s="14" t="s">
        <v>69</v>
      </c>
      <c r="B64" s="30" t="s">
        <v>83</v>
      </c>
      <c r="C64" s="30"/>
      <c r="D64" s="30"/>
      <c r="E64" s="30"/>
      <c r="F64" s="30"/>
      <c r="G64" s="30"/>
      <c r="H64" s="30"/>
      <c r="I64" s="72"/>
    </row>
    <row r="65" spans="1:12" x14ac:dyDescent="0.25">
      <c r="A65" s="14" t="s">
        <v>70</v>
      </c>
      <c r="B65" s="30" t="s">
        <v>41</v>
      </c>
      <c r="C65" s="30"/>
      <c r="D65" s="30"/>
      <c r="E65" s="30"/>
      <c r="F65" s="30"/>
      <c r="G65" s="30"/>
      <c r="H65" s="30"/>
      <c r="I65" s="72"/>
    </row>
    <row r="66" spans="1:12" x14ac:dyDescent="0.25">
      <c r="A66" s="14" t="s">
        <v>71</v>
      </c>
      <c r="B66" s="30" t="s">
        <v>41</v>
      </c>
      <c r="C66" s="30"/>
      <c r="D66" s="30"/>
      <c r="E66" s="30"/>
      <c r="F66" s="30"/>
      <c r="G66" s="30"/>
      <c r="H66" s="30"/>
      <c r="I66" s="72"/>
    </row>
    <row r="67" spans="1:12" x14ac:dyDescent="0.25">
      <c r="A67" s="29" t="s">
        <v>72</v>
      </c>
      <c r="B67" s="54"/>
      <c r="C67" s="54"/>
      <c r="D67" s="54"/>
      <c r="E67" s="55"/>
      <c r="F67" s="152">
        <f>SUM(F62:H62)</f>
        <v>2.3000000000000003</v>
      </c>
      <c r="G67" s="152"/>
      <c r="H67" s="152"/>
      <c r="I67" s="72">
        <f>SUM(I62:I62)</f>
        <v>290.01900000000001</v>
      </c>
    </row>
    <row r="68" spans="1:12" ht="25.5" x14ac:dyDescent="0.25">
      <c r="A68" s="73" t="s">
        <v>85</v>
      </c>
      <c r="B68" s="74"/>
      <c r="C68" s="74"/>
      <c r="D68" s="74"/>
      <c r="E68" s="74"/>
      <c r="F68" s="146">
        <f>ROUND(F57+F67,0)</f>
        <v>15</v>
      </c>
      <c r="G68" s="146"/>
      <c r="H68" s="146"/>
      <c r="I68" s="75">
        <f>ROUND(I57+I67,-1)</f>
        <v>1890</v>
      </c>
      <c r="J68" s="59"/>
    </row>
    <row r="69" spans="1:12" ht="26.25" x14ac:dyDescent="0.25">
      <c r="A69" s="17" t="s">
        <v>86</v>
      </c>
      <c r="B69" s="57"/>
      <c r="C69" s="57"/>
      <c r="D69" s="57"/>
      <c r="E69" s="57"/>
      <c r="F69" s="146">
        <f>ROUND(F35+F68, -1)</f>
        <v>1130</v>
      </c>
      <c r="G69" s="146"/>
      <c r="H69" s="146"/>
      <c r="I69" s="75">
        <f>ROUND(I35+I68,-3)</f>
        <v>143000</v>
      </c>
    </row>
    <row r="70" spans="1:12" ht="26.25" x14ac:dyDescent="0.25">
      <c r="A70" s="17" t="s">
        <v>87</v>
      </c>
      <c r="B70" s="40"/>
      <c r="C70" s="40"/>
      <c r="D70" s="40"/>
      <c r="E70" s="40"/>
      <c r="F70" s="46"/>
      <c r="G70" s="46"/>
      <c r="H70" s="46"/>
      <c r="I70" s="76">
        <v>0</v>
      </c>
    </row>
    <row r="71" spans="1:12" ht="16.5" x14ac:dyDescent="0.25">
      <c r="A71" s="17" t="s">
        <v>88</v>
      </c>
      <c r="B71" s="40"/>
      <c r="C71" s="40"/>
      <c r="D71" s="40"/>
      <c r="E71" s="40"/>
      <c r="F71" s="147">
        <f>F69</f>
        <v>1130</v>
      </c>
      <c r="G71" s="148"/>
      <c r="H71" s="149"/>
      <c r="I71" s="77">
        <f>SUM(I69:I70)</f>
        <v>143000</v>
      </c>
    </row>
    <row r="72" spans="1:12" x14ac:dyDescent="0.25">
      <c r="B72" s="78"/>
      <c r="C72" s="78"/>
      <c r="D72" s="78"/>
      <c r="E72" s="78"/>
      <c r="F72" s="50"/>
      <c r="G72" s="50"/>
      <c r="H72" s="50"/>
      <c r="K72" s="79">
        <f>F69/Responses!E10</f>
        <v>86.92307692307692</v>
      </c>
      <c r="L72" s="4" t="s">
        <v>89</v>
      </c>
    </row>
    <row r="73" spans="1:12" x14ac:dyDescent="0.25">
      <c r="A73" s="4" t="s">
        <v>13</v>
      </c>
      <c r="F73" s="80"/>
      <c r="G73" s="80"/>
      <c r="H73" s="80"/>
    </row>
    <row r="74" spans="1:12" ht="45" customHeight="1" x14ac:dyDescent="0.25">
      <c r="A74" s="150" t="s">
        <v>150</v>
      </c>
      <c r="B74" s="150"/>
      <c r="C74" s="150"/>
      <c r="D74" s="150"/>
      <c r="E74" s="150"/>
      <c r="F74" s="150"/>
      <c r="G74" s="150"/>
      <c r="H74" s="150"/>
      <c r="I74" s="150"/>
    </row>
    <row r="75" spans="1:12" ht="72.75" customHeight="1" x14ac:dyDescent="0.25">
      <c r="A75" s="151" t="s">
        <v>145</v>
      </c>
      <c r="B75" s="151"/>
      <c r="C75" s="151"/>
      <c r="D75" s="151"/>
      <c r="E75" s="151"/>
      <c r="F75" s="151"/>
      <c r="G75" s="151"/>
      <c r="H75" s="151"/>
      <c r="I75" s="151"/>
    </row>
    <row r="76" spans="1:12" x14ac:dyDescent="0.25">
      <c r="A76" s="150" t="s">
        <v>90</v>
      </c>
      <c r="B76" s="150"/>
      <c r="C76" s="150"/>
      <c r="D76" s="150"/>
      <c r="E76" s="150"/>
      <c r="F76" s="150"/>
      <c r="G76" s="150"/>
      <c r="H76" s="150"/>
      <c r="I76" s="150"/>
    </row>
    <row r="77" spans="1:12" ht="22.5" customHeight="1" x14ac:dyDescent="0.25">
      <c r="A77" s="150" t="s">
        <v>91</v>
      </c>
      <c r="B77" s="150"/>
      <c r="C77" s="150"/>
      <c r="D77" s="150"/>
      <c r="E77" s="150"/>
      <c r="F77" s="150"/>
      <c r="G77" s="150"/>
      <c r="H77" s="150"/>
      <c r="I77" s="150"/>
    </row>
    <row r="78" spans="1:12" ht="14.45" customHeight="1" x14ac:dyDescent="0.25">
      <c r="A78" s="150" t="s">
        <v>92</v>
      </c>
      <c r="B78" s="150"/>
      <c r="C78" s="150"/>
      <c r="D78" s="150"/>
      <c r="E78" s="150"/>
      <c r="F78" s="150"/>
      <c r="G78" s="150"/>
      <c r="H78" s="150"/>
      <c r="I78" s="150"/>
    </row>
    <row r="79" spans="1:12" x14ac:dyDescent="0.25">
      <c r="A79" s="150" t="s">
        <v>93</v>
      </c>
      <c r="B79" s="150"/>
      <c r="C79" s="150"/>
      <c r="D79" s="150"/>
      <c r="E79" s="150"/>
      <c r="F79" s="150"/>
      <c r="G79" s="150"/>
      <c r="H79" s="150"/>
      <c r="I79" s="150"/>
    </row>
    <row r="80" spans="1:12" x14ac:dyDescent="0.25">
      <c r="A80" s="150" t="s">
        <v>99</v>
      </c>
      <c r="B80" s="150"/>
      <c r="C80" s="150"/>
      <c r="D80" s="150"/>
      <c r="E80" s="150"/>
      <c r="F80" s="150"/>
      <c r="G80" s="150"/>
      <c r="H80" s="150"/>
      <c r="I80" s="150"/>
    </row>
    <row r="81" spans="1:16" x14ac:dyDescent="0.25">
      <c r="A81" s="150" t="s">
        <v>100</v>
      </c>
      <c r="B81" s="150"/>
      <c r="C81" s="150"/>
      <c r="D81" s="150"/>
      <c r="E81" s="150"/>
      <c r="F81" s="150"/>
      <c r="G81" s="150"/>
      <c r="H81" s="150"/>
      <c r="I81" s="150"/>
      <c r="L81" s="160" t="s">
        <v>148</v>
      </c>
      <c r="M81" s="160"/>
      <c r="N81" s="160"/>
      <c r="O81" s="160"/>
      <c r="P81" s="160"/>
    </row>
    <row r="82" spans="1:16" ht="15.75" x14ac:dyDescent="0.25">
      <c r="A82" s="150" t="s">
        <v>101</v>
      </c>
      <c r="B82" s="150"/>
      <c r="C82" s="150"/>
      <c r="D82" s="150"/>
      <c r="E82" s="150"/>
      <c r="F82" s="150"/>
      <c r="G82" s="150"/>
      <c r="H82" s="150"/>
      <c r="I82" s="150"/>
      <c r="L82" s="82" t="s">
        <v>94</v>
      </c>
      <c r="M82" s="82" t="s">
        <v>95</v>
      </c>
      <c r="N82" s="82" t="s">
        <v>96</v>
      </c>
      <c r="O82" s="82" t="s">
        <v>97</v>
      </c>
      <c r="P82" s="82" t="s">
        <v>98</v>
      </c>
    </row>
    <row r="83" spans="1:16" ht="15.75" x14ac:dyDescent="0.25">
      <c r="A83" s="150" t="s">
        <v>102</v>
      </c>
      <c r="B83" s="150"/>
      <c r="C83" s="150"/>
      <c r="D83" s="150"/>
      <c r="E83" s="150"/>
      <c r="F83" s="150"/>
      <c r="G83" s="150"/>
      <c r="H83" s="150"/>
      <c r="I83" s="150"/>
      <c r="L83" s="83" t="s">
        <v>39</v>
      </c>
      <c r="M83" s="84">
        <f>F22</f>
        <v>175.95</v>
      </c>
      <c r="N83" s="84">
        <f>F34</f>
        <v>938.40000000000009</v>
      </c>
      <c r="O83" s="84">
        <f>ROUND(SUM(M83:N83),-1)</f>
        <v>1110</v>
      </c>
      <c r="P83" s="85">
        <f>I35</f>
        <v>141000</v>
      </c>
    </row>
    <row r="84" spans="1:16" ht="15.75" x14ac:dyDescent="0.25">
      <c r="A84" s="150" t="s">
        <v>103</v>
      </c>
      <c r="B84" s="150"/>
      <c r="C84" s="150"/>
      <c r="D84" s="150"/>
      <c r="E84" s="150"/>
      <c r="F84" s="150"/>
      <c r="G84" s="150"/>
      <c r="H84" s="150"/>
      <c r="I84" s="150"/>
      <c r="L84" s="83" t="s">
        <v>74</v>
      </c>
      <c r="M84" s="84">
        <f>F57</f>
        <v>12.69</v>
      </c>
      <c r="N84" s="84">
        <f>F67</f>
        <v>2.3000000000000003</v>
      </c>
      <c r="O84" s="86">
        <f>SUM(M84:N84)</f>
        <v>14.99</v>
      </c>
      <c r="P84" s="85">
        <f>I68</f>
        <v>1890</v>
      </c>
    </row>
    <row r="85" spans="1:16" ht="15.75" x14ac:dyDescent="0.25">
      <c r="A85" s="81"/>
      <c r="L85" s="87" t="s">
        <v>16</v>
      </c>
      <c r="M85" s="82"/>
      <c r="N85" s="82"/>
      <c r="O85" s="88">
        <f>F71</f>
        <v>1130</v>
      </c>
      <c r="P85" s="89">
        <f>ROUND(SUM(P83:P84),-3)</f>
        <v>143000</v>
      </c>
    </row>
    <row r="87" spans="1:16" x14ac:dyDescent="0.25">
      <c r="A87" s="90"/>
      <c r="B87" s="49"/>
      <c r="C87" s="49"/>
      <c r="D87" s="49"/>
      <c r="E87" s="49"/>
      <c r="F87" s="49"/>
      <c r="G87" s="49"/>
      <c r="H87" s="49"/>
      <c r="I87" s="91"/>
    </row>
    <row r="88" spans="1:16" x14ac:dyDescent="0.25">
      <c r="A88" s="90"/>
      <c r="B88" s="49"/>
      <c r="C88" s="49"/>
      <c r="D88" s="49"/>
      <c r="E88" s="49"/>
      <c r="F88" s="49"/>
      <c r="G88" s="49"/>
      <c r="H88" s="49"/>
      <c r="I88" s="91"/>
      <c r="O88" s="79"/>
    </row>
    <row r="89" spans="1:16" x14ac:dyDescent="0.25">
      <c r="A89" s="90"/>
      <c r="B89" s="49"/>
      <c r="C89" s="49"/>
      <c r="D89" s="49"/>
      <c r="E89" s="49"/>
      <c r="F89" s="50"/>
      <c r="G89" s="49"/>
      <c r="H89" s="49"/>
      <c r="I89" s="91"/>
    </row>
    <row r="90" spans="1:16" ht="15.75" x14ac:dyDescent="0.25">
      <c r="A90" s="90"/>
      <c r="B90" s="49"/>
      <c r="C90" s="49"/>
      <c r="D90" s="49"/>
      <c r="E90" s="49"/>
      <c r="F90" s="49"/>
      <c r="G90" s="49"/>
      <c r="H90" s="49"/>
      <c r="I90" s="91"/>
      <c r="J90" s="42"/>
    </row>
    <row r="91" spans="1:16" ht="15.75" x14ac:dyDescent="0.25">
      <c r="A91" s="78"/>
      <c r="B91" s="78"/>
      <c r="C91" s="78"/>
      <c r="D91" s="78"/>
      <c r="E91" s="78"/>
      <c r="F91" s="144"/>
      <c r="G91" s="144"/>
      <c r="H91" s="144"/>
      <c r="I91" s="91"/>
      <c r="J91" s="42"/>
    </row>
    <row r="92" spans="1:16" ht="15.75" x14ac:dyDescent="0.25">
      <c r="A92" s="78"/>
      <c r="B92" s="78"/>
      <c r="C92" s="78"/>
      <c r="D92" s="78"/>
      <c r="E92" s="78"/>
      <c r="F92" s="144"/>
      <c r="G92" s="144"/>
      <c r="H92" s="144"/>
      <c r="I92" s="91"/>
      <c r="J92" s="42"/>
    </row>
    <row r="93" spans="1:16" ht="15.75" x14ac:dyDescent="0.25">
      <c r="J93" s="42"/>
    </row>
    <row r="94" spans="1:16" ht="15.75" x14ac:dyDescent="0.25">
      <c r="J94" s="42"/>
    </row>
    <row r="95" spans="1:16" x14ac:dyDescent="0.25">
      <c r="J95" s="92"/>
    </row>
  </sheetData>
  <mergeCells count="26">
    <mergeCell ref="A3:A4"/>
    <mergeCell ref="A5:I5"/>
    <mergeCell ref="F22:H22"/>
    <mergeCell ref="L81:P81"/>
    <mergeCell ref="F91:H91"/>
    <mergeCell ref="A80:I80"/>
    <mergeCell ref="A81:I81"/>
    <mergeCell ref="A82:I82"/>
    <mergeCell ref="A83:I83"/>
    <mergeCell ref="A84:I84"/>
    <mergeCell ref="F92:H92"/>
    <mergeCell ref="K10:L10"/>
    <mergeCell ref="F68:H68"/>
    <mergeCell ref="F69:H69"/>
    <mergeCell ref="F71:H71"/>
    <mergeCell ref="A74:I74"/>
    <mergeCell ref="A75:I75"/>
    <mergeCell ref="F34:H34"/>
    <mergeCell ref="F35:H35"/>
    <mergeCell ref="A36:I36"/>
    <mergeCell ref="F57:H57"/>
    <mergeCell ref="F67:H67"/>
    <mergeCell ref="A76:I76"/>
    <mergeCell ref="A77:I77"/>
    <mergeCell ref="A78:I78"/>
    <mergeCell ref="A79:I79"/>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69"/>
  <sheetViews>
    <sheetView zoomScale="87" zoomScaleNormal="87" workbookViewId="0">
      <selection activeCell="A2" sqref="A2"/>
    </sheetView>
  </sheetViews>
  <sheetFormatPr defaultRowHeight="15" x14ac:dyDescent="0.25"/>
  <cols>
    <col min="1" max="1" width="35.5703125" style="4" customWidth="1"/>
    <col min="2" max="2" width="13.7109375" style="4" customWidth="1"/>
    <col min="3" max="3" width="13.85546875" style="4" customWidth="1"/>
    <col min="4" max="4" width="15.5703125" style="4" customWidth="1"/>
    <col min="5" max="5" width="11.42578125" style="4" customWidth="1"/>
    <col min="6" max="6" width="10.28515625" style="4" customWidth="1"/>
    <col min="7" max="7" width="13" style="4" customWidth="1"/>
    <col min="8" max="8" width="10.5703125" style="4" customWidth="1"/>
    <col min="9" max="9" width="9.85546875" style="4" customWidth="1"/>
    <col min="10" max="10" width="1.5703125" style="4" customWidth="1"/>
    <col min="11" max="11" width="11.140625" style="4" customWidth="1"/>
    <col min="12" max="12" width="7.7109375" style="4" customWidth="1"/>
    <col min="13" max="13" width="7.28515625" style="4" customWidth="1"/>
    <col min="14" max="16" width="9.140625" style="4"/>
    <col min="17" max="17" width="25.140625" style="4" customWidth="1"/>
    <col min="18" max="18" width="24.85546875" style="4" customWidth="1"/>
    <col min="19" max="19" width="28.28515625" style="4" customWidth="1"/>
    <col min="21" max="21" width="11.7109375" customWidth="1"/>
  </cols>
  <sheetData>
    <row r="1" spans="1:21" ht="15.75" x14ac:dyDescent="0.25">
      <c r="A1" s="33" t="s">
        <v>104</v>
      </c>
      <c r="I1" s="34"/>
    </row>
    <row r="2" spans="1:21" s="1" customFormat="1" ht="12.75" x14ac:dyDescent="0.2">
      <c r="A2" s="4"/>
      <c r="B2" s="4"/>
      <c r="C2" s="4"/>
      <c r="D2" s="4"/>
      <c r="E2" s="4"/>
      <c r="F2" s="4"/>
      <c r="G2" s="4"/>
      <c r="H2" s="4"/>
      <c r="I2" s="4"/>
      <c r="J2" s="4"/>
      <c r="K2" s="4"/>
      <c r="L2" s="4"/>
      <c r="M2" s="4"/>
      <c r="N2" s="4"/>
      <c r="O2" s="4"/>
      <c r="P2" s="4"/>
      <c r="Q2" s="4"/>
      <c r="R2" s="4"/>
      <c r="S2" s="4"/>
    </row>
    <row r="3" spans="1:21" s="1" customFormat="1" ht="12.75" x14ac:dyDescent="0.2">
      <c r="A3" s="159" t="s">
        <v>7</v>
      </c>
      <c r="B3" s="93" t="s">
        <v>23</v>
      </c>
      <c r="C3" s="93" t="s">
        <v>24</v>
      </c>
      <c r="D3" s="93" t="s">
        <v>25</v>
      </c>
      <c r="E3" s="93" t="s">
        <v>26</v>
      </c>
      <c r="F3" s="93" t="s">
        <v>27</v>
      </c>
      <c r="G3" s="93" t="s">
        <v>28</v>
      </c>
      <c r="H3" s="93" t="s">
        <v>29</v>
      </c>
      <c r="I3" s="93" t="s">
        <v>30</v>
      </c>
      <c r="J3" s="94"/>
      <c r="K3" s="95"/>
      <c r="L3" s="96"/>
      <c r="M3" s="4"/>
      <c r="N3" s="4"/>
      <c r="O3" s="4"/>
      <c r="P3" s="4"/>
      <c r="Q3" s="4"/>
      <c r="R3" s="4"/>
      <c r="S3" s="4"/>
      <c r="T3" s="18"/>
      <c r="U3" s="18"/>
    </row>
    <row r="4" spans="1:21" s="1" customFormat="1" ht="63.75" x14ac:dyDescent="0.2">
      <c r="A4" s="166"/>
      <c r="B4" s="97" t="s">
        <v>105</v>
      </c>
      <c r="C4" s="97" t="s">
        <v>106</v>
      </c>
      <c r="D4" s="97" t="s">
        <v>33</v>
      </c>
      <c r="E4" s="97" t="s">
        <v>34</v>
      </c>
      <c r="F4" s="97" t="s">
        <v>107</v>
      </c>
      <c r="G4" s="97" t="s">
        <v>108</v>
      </c>
      <c r="H4" s="97" t="s">
        <v>37</v>
      </c>
      <c r="I4" s="97" t="s">
        <v>109</v>
      </c>
      <c r="J4" s="4"/>
      <c r="K4" s="95"/>
      <c r="L4" s="96"/>
      <c r="M4" s="32"/>
      <c r="N4" s="32"/>
      <c r="O4" s="32"/>
      <c r="P4" s="32"/>
      <c r="Q4" s="32"/>
      <c r="R4" s="32"/>
      <c r="S4" s="32"/>
      <c r="T4" s="20"/>
      <c r="U4" s="21"/>
    </row>
    <row r="5" spans="1:21" s="1" customFormat="1" ht="12.75" x14ac:dyDescent="0.2">
      <c r="A5" s="167" t="s">
        <v>39</v>
      </c>
      <c r="B5" s="168"/>
      <c r="C5" s="168"/>
      <c r="D5" s="168"/>
      <c r="E5" s="168"/>
      <c r="F5" s="168"/>
      <c r="G5" s="168"/>
      <c r="H5" s="168"/>
      <c r="I5" s="169"/>
      <c r="J5" s="32"/>
      <c r="K5" s="145" t="s">
        <v>8</v>
      </c>
      <c r="L5" s="145"/>
      <c r="M5" s="32"/>
      <c r="N5" s="32"/>
      <c r="O5" s="32"/>
      <c r="P5" s="32"/>
      <c r="Q5" s="32"/>
      <c r="R5" s="32"/>
      <c r="S5" s="32"/>
      <c r="T5" s="20"/>
      <c r="U5" s="22"/>
    </row>
    <row r="6" spans="1:21" s="1" customFormat="1" ht="12.75" x14ac:dyDescent="0.2">
      <c r="A6" s="13" t="s">
        <v>48</v>
      </c>
      <c r="B6" s="11"/>
      <c r="C6" s="11"/>
      <c r="D6" s="11"/>
      <c r="E6" s="11"/>
      <c r="F6" s="11"/>
      <c r="G6" s="11"/>
      <c r="H6" s="11"/>
      <c r="I6" s="98"/>
      <c r="J6" s="4"/>
      <c r="K6" s="5" t="s">
        <v>9</v>
      </c>
      <c r="L6" s="9">
        <v>73.456000000000003</v>
      </c>
      <c r="M6" s="4"/>
      <c r="N6" s="4"/>
      <c r="O6" s="4"/>
      <c r="P6" s="4"/>
      <c r="Q6" s="4"/>
      <c r="R6" s="4"/>
      <c r="S6" s="4"/>
      <c r="T6" s="20"/>
      <c r="U6" s="22"/>
    </row>
    <row r="7" spans="1:21" s="1" customFormat="1" ht="12.75" x14ac:dyDescent="0.2">
      <c r="A7" s="10" t="s">
        <v>110</v>
      </c>
      <c r="B7" s="11">
        <v>40</v>
      </c>
      <c r="C7" s="11">
        <v>1</v>
      </c>
      <c r="D7" s="31">
        <f>B7*C7</f>
        <v>40</v>
      </c>
      <c r="E7" s="11">
        <v>0</v>
      </c>
      <c r="F7" s="31">
        <f>D7*E7</f>
        <v>0</v>
      </c>
      <c r="G7" s="31">
        <f>F7*0.05</f>
        <v>0</v>
      </c>
      <c r="H7" s="31">
        <f>F7*0.1</f>
        <v>0</v>
      </c>
      <c r="I7" s="98">
        <f>F7*$L$7+G7*$L$6+H7*$L$8</f>
        <v>0</v>
      </c>
      <c r="J7" s="4"/>
      <c r="K7" s="5" t="s">
        <v>14</v>
      </c>
      <c r="L7" s="9">
        <v>54.512</v>
      </c>
      <c r="M7" s="4"/>
      <c r="N7" s="4"/>
      <c r="O7" s="4"/>
      <c r="P7" s="4"/>
      <c r="Q7" s="4"/>
      <c r="R7" s="4"/>
      <c r="S7" s="4"/>
      <c r="T7" s="20"/>
      <c r="U7" s="22"/>
    </row>
    <row r="8" spans="1:21" s="1" customFormat="1" ht="12.75" x14ac:dyDescent="0.2">
      <c r="A8" s="13" t="s">
        <v>111</v>
      </c>
      <c r="B8" s="11"/>
      <c r="C8" s="11"/>
      <c r="D8" s="31"/>
      <c r="E8" s="11"/>
      <c r="F8" s="11"/>
      <c r="G8" s="11"/>
      <c r="H8" s="11"/>
      <c r="I8" s="98"/>
      <c r="J8" s="4"/>
      <c r="K8" s="5" t="s">
        <v>11</v>
      </c>
      <c r="L8" s="9">
        <v>29.504000000000001</v>
      </c>
      <c r="M8" s="4"/>
      <c r="N8" s="4"/>
      <c r="O8" s="4"/>
      <c r="P8" s="4"/>
      <c r="Q8" s="4"/>
      <c r="R8" s="4"/>
      <c r="S8" s="4"/>
      <c r="T8" s="23"/>
      <c r="U8" s="22"/>
    </row>
    <row r="9" spans="1:21" s="1" customFormat="1" ht="15.75" x14ac:dyDescent="0.25">
      <c r="A9" s="12" t="s">
        <v>112</v>
      </c>
      <c r="B9" s="7">
        <v>2</v>
      </c>
      <c r="C9" s="7">
        <v>1</v>
      </c>
      <c r="D9" s="31">
        <f t="shared" ref="D9:D14" si="0">B9*C9</f>
        <v>2</v>
      </c>
      <c r="E9" s="7">
        <f>E7</f>
        <v>0</v>
      </c>
      <c r="F9" s="31">
        <f t="shared" ref="F9:F13" si="1">D9*E9</f>
        <v>0</v>
      </c>
      <c r="G9" s="31">
        <f t="shared" ref="G9:G14" si="2">F9*0.05</f>
        <v>0</v>
      </c>
      <c r="H9" s="31">
        <f t="shared" ref="H9:H14" si="3">F9*0.1</f>
        <v>0</v>
      </c>
      <c r="I9" s="98">
        <f>F9*$L$7+G9*$L$6+H9*$L$8</f>
        <v>0</v>
      </c>
      <c r="J9" s="99"/>
      <c r="K9" s="4"/>
      <c r="L9" s="4"/>
      <c r="M9" s="4"/>
      <c r="N9" s="4"/>
      <c r="O9" s="4"/>
      <c r="P9" s="4"/>
      <c r="Q9" s="4"/>
      <c r="R9" s="4"/>
      <c r="S9" s="4"/>
      <c r="T9" s="23"/>
      <c r="U9" s="22"/>
    </row>
    <row r="10" spans="1:21" s="1" customFormat="1" ht="15.75" x14ac:dyDescent="0.25">
      <c r="A10" s="12" t="s">
        <v>113</v>
      </c>
      <c r="B10" s="7">
        <v>2</v>
      </c>
      <c r="C10" s="7">
        <v>1</v>
      </c>
      <c r="D10" s="31">
        <f t="shared" si="0"/>
        <v>2</v>
      </c>
      <c r="E10" s="7">
        <f>E7</f>
        <v>0</v>
      </c>
      <c r="F10" s="31">
        <f t="shared" si="1"/>
        <v>0</v>
      </c>
      <c r="G10" s="31">
        <f t="shared" si="2"/>
        <v>0</v>
      </c>
      <c r="H10" s="31">
        <f t="shared" si="3"/>
        <v>0</v>
      </c>
      <c r="I10" s="98">
        <f t="shared" ref="I10:I14" si="4">F10*$L$7+G10*$L$6+H10*$L$8</f>
        <v>0</v>
      </c>
      <c r="J10" s="99"/>
      <c r="K10" s="4"/>
      <c r="L10" s="4"/>
      <c r="M10" s="4"/>
      <c r="N10" s="4"/>
      <c r="O10" s="4"/>
      <c r="P10" s="4"/>
      <c r="Q10" s="4"/>
      <c r="R10" s="4"/>
      <c r="S10" s="4"/>
      <c r="T10" s="23"/>
      <c r="U10" s="22"/>
    </row>
    <row r="11" spans="1:21" s="1" customFormat="1" ht="15.75" x14ac:dyDescent="0.25">
      <c r="A11" s="12" t="s">
        <v>114</v>
      </c>
      <c r="B11" s="7">
        <v>2</v>
      </c>
      <c r="C11" s="7">
        <v>1</v>
      </c>
      <c r="D11" s="31">
        <f t="shared" si="0"/>
        <v>2</v>
      </c>
      <c r="E11" s="7">
        <f>E7</f>
        <v>0</v>
      </c>
      <c r="F11" s="31">
        <f t="shared" si="1"/>
        <v>0</v>
      </c>
      <c r="G11" s="31">
        <f t="shared" si="2"/>
        <v>0</v>
      </c>
      <c r="H11" s="31">
        <f t="shared" si="3"/>
        <v>0</v>
      </c>
      <c r="I11" s="98">
        <f t="shared" si="4"/>
        <v>0</v>
      </c>
      <c r="J11" s="99"/>
      <c r="K11" s="4"/>
      <c r="L11" s="4"/>
      <c r="M11" s="4"/>
      <c r="N11" s="4"/>
      <c r="O11" s="4"/>
      <c r="P11" s="4"/>
      <c r="Q11" s="4"/>
      <c r="R11" s="4"/>
      <c r="S11" s="4"/>
      <c r="T11" s="24"/>
      <c r="U11" s="22"/>
    </row>
    <row r="12" spans="1:21" s="1" customFormat="1" ht="15.75" x14ac:dyDescent="0.25">
      <c r="A12" s="12" t="s">
        <v>15</v>
      </c>
      <c r="B12" s="7">
        <v>2</v>
      </c>
      <c r="C12" s="7">
        <v>1</v>
      </c>
      <c r="D12" s="31">
        <f t="shared" si="0"/>
        <v>2</v>
      </c>
      <c r="E12" s="7">
        <f>E7</f>
        <v>0</v>
      </c>
      <c r="F12" s="31">
        <f t="shared" si="1"/>
        <v>0</v>
      </c>
      <c r="G12" s="31">
        <f t="shared" si="2"/>
        <v>0</v>
      </c>
      <c r="H12" s="31">
        <f t="shared" si="3"/>
        <v>0</v>
      </c>
      <c r="I12" s="98">
        <f t="shared" si="4"/>
        <v>0</v>
      </c>
      <c r="J12" s="99"/>
      <c r="K12" s="4"/>
      <c r="L12" s="4"/>
      <c r="M12" s="4"/>
      <c r="N12" s="4"/>
      <c r="O12" s="4"/>
      <c r="P12" s="4"/>
      <c r="Q12" s="4"/>
      <c r="R12" s="4"/>
      <c r="S12" s="4"/>
      <c r="T12" s="24"/>
      <c r="U12" s="22"/>
    </row>
    <row r="13" spans="1:21" s="1" customFormat="1" ht="15.75" x14ac:dyDescent="0.25">
      <c r="A13" s="12" t="s">
        <v>78</v>
      </c>
      <c r="B13" s="7">
        <v>8</v>
      </c>
      <c r="C13" s="7">
        <v>1</v>
      </c>
      <c r="D13" s="31">
        <f t="shared" si="0"/>
        <v>8</v>
      </c>
      <c r="E13" s="7">
        <f>E7</f>
        <v>0</v>
      </c>
      <c r="F13" s="31">
        <f t="shared" si="1"/>
        <v>0</v>
      </c>
      <c r="G13" s="31">
        <f t="shared" si="2"/>
        <v>0</v>
      </c>
      <c r="H13" s="31">
        <f t="shared" si="3"/>
        <v>0</v>
      </c>
      <c r="I13" s="98">
        <f t="shared" si="4"/>
        <v>0</v>
      </c>
      <c r="J13" s="99"/>
      <c r="K13" s="4"/>
      <c r="L13" s="4"/>
      <c r="M13" s="4"/>
      <c r="N13" s="4"/>
      <c r="O13" s="4"/>
      <c r="P13" s="4"/>
      <c r="Q13" s="4"/>
      <c r="R13" s="4"/>
      <c r="S13" s="4"/>
      <c r="T13" s="20"/>
      <c r="U13" s="22"/>
    </row>
    <row r="14" spans="1:21" s="1" customFormat="1" ht="36" customHeight="1" x14ac:dyDescent="0.25">
      <c r="A14" s="12" t="s">
        <v>115</v>
      </c>
      <c r="B14" s="7">
        <v>4</v>
      </c>
      <c r="C14" s="7">
        <v>2</v>
      </c>
      <c r="D14" s="31">
        <f t="shared" si="0"/>
        <v>8</v>
      </c>
      <c r="E14" s="7">
        <f>'Table 1'!E21</f>
        <v>6</v>
      </c>
      <c r="F14" s="100">
        <f>D14*E14</f>
        <v>48</v>
      </c>
      <c r="G14" s="101">
        <f t="shared" si="2"/>
        <v>2.4000000000000004</v>
      </c>
      <c r="H14" s="101">
        <f t="shared" si="3"/>
        <v>4.8000000000000007</v>
      </c>
      <c r="I14" s="98">
        <f t="shared" si="4"/>
        <v>2934.4896000000003</v>
      </c>
      <c r="J14" s="99"/>
      <c r="K14" s="4"/>
      <c r="L14" s="4"/>
      <c r="M14" s="4"/>
      <c r="N14" s="4"/>
      <c r="O14" s="4"/>
      <c r="P14" s="4"/>
      <c r="Q14" s="4"/>
      <c r="R14" s="4"/>
      <c r="S14" s="4"/>
      <c r="T14" s="20"/>
      <c r="U14" s="22"/>
    </row>
    <row r="15" spans="1:21" s="1" customFormat="1" ht="25.5" x14ac:dyDescent="0.2">
      <c r="A15" s="73" t="s">
        <v>116</v>
      </c>
      <c r="B15" s="102"/>
      <c r="C15" s="102"/>
      <c r="D15" s="102"/>
      <c r="E15" s="102"/>
      <c r="F15" s="170">
        <f>ROUND(SUM(F7:H14),0)</f>
        <v>55</v>
      </c>
      <c r="G15" s="170"/>
      <c r="H15" s="170"/>
      <c r="I15" s="98">
        <f>ROUND(SUM(I7:I14),-1)</f>
        <v>2930</v>
      </c>
      <c r="J15" s="59"/>
      <c r="K15" s="4"/>
      <c r="L15" s="4"/>
      <c r="M15" s="4"/>
      <c r="N15" s="4"/>
      <c r="O15" s="4"/>
      <c r="P15" s="4"/>
      <c r="Q15" s="4"/>
      <c r="R15" s="4"/>
      <c r="S15" s="4"/>
      <c r="T15" s="20"/>
      <c r="U15" s="22"/>
    </row>
    <row r="16" spans="1:21" s="1" customFormat="1" ht="27.75" customHeight="1" x14ac:dyDescent="0.2">
      <c r="A16" s="167" t="s">
        <v>74</v>
      </c>
      <c r="B16" s="168"/>
      <c r="C16" s="168"/>
      <c r="D16" s="168"/>
      <c r="E16" s="168"/>
      <c r="F16" s="168"/>
      <c r="G16" s="168"/>
      <c r="H16" s="168"/>
      <c r="I16" s="169"/>
      <c r="J16" s="32"/>
      <c r="K16" s="4"/>
      <c r="L16" s="37"/>
      <c r="M16" s="32"/>
      <c r="N16" s="32"/>
      <c r="O16" s="32"/>
      <c r="P16" s="32"/>
      <c r="Q16" s="32"/>
      <c r="R16" s="32"/>
      <c r="S16" s="32"/>
      <c r="T16" s="20"/>
      <c r="U16" s="22"/>
    </row>
    <row r="17" spans="1:21" s="1" customFormat="1" x14ac:dyDescent="0.25">
      <c r="A17" s="13" t="s">
        <v>111</v>
      </c>
      <c r="B17" s="11"/>
      <c r="C17" s="11"/>
      <c r="D17" s="31"/>
      <c r="E17" s="11"/>
      <c r="F17" s="11"/>
      <c r="G17" s="11"/>
      <c r="H17" s="11"/>
      <c r="I17" s="64"/>
      <c r="J17" s="4"/>
      <c r="K17" s="4"/>
      <c r="L17" s="37"/>
      <c r="M17" s="4"/>
      <c r="N17" s="4"/>
      <c r="O17" s="4"/>
      <c r="P17"/>
      <c r="Q17"/>
      <c r="R17"/>
      <c r="S17"/>
      <c r="T17" s="20"/>
      <c r="U17" s="22"/>
    </row>
    <row r="18" spans="1:21" s="1" customFormat="1" ht="19.5" customHeight="1" x14ac:dyDescent="0.25">
      <c r="A18" s="12" t="s">
        <v>43</v>
      </c>
      <c r="B18" s="7"/>
      <c r="C18" s="7"/>
      <c r="D18" s="31"/>
      <c r="E18" s="7"/>
      <c r="F18" s="31"/>
      <c r="G18" s="31"/>
      <c r="H18" s="31"/>
      <c r="I18" s="64"/>
      <c r="J18" s="4"/>
      <c r="K18" s="4"/>
      <c r="L18" s="4"/>
      <c r="M18" s="4"/>
      <c r="N18" s="4"/>
      <c r="O18" s="4"/>
      <c r="P18"/>
      <c r="Q18"/>
      <c r="R18"/>
      <c r="S18"/>
      <c r="T18" s="20"/>
      <c r="U18" s="22"/>
    </row>
    <row r="19" spans="1:21" s="1" customFormat="1" ht="16.5" customHeight="1" x14ac:dyDescent="0.25">
      <c r="A19" s="12" t="s">
        <v>56</v>
      </c>
      <c r="B19" s="11" t="s">
        <v>77</v>
      </c>
      <c r="C19" s="7"/>
      <c r="D19" s="31"/>
      <c r="E19" s="7"/>
      <c r="F19" s="31"/>
      <c r="G19" s="31"/>
      <c r="H19" s="31"/>
      <c r="I19" s="64"/>
      <c r="J19" s="4"/>
      <c r="K19" s="4"/>
      <c r="L19" s="4"/>
      <c r="M19" s="4"/>
      <c r="N19" s="4"/>
      <c r="O19" s="4"/>
      <c r="P19"/>
      <c r="Q19"/>
      <c r="R19"/>
      <c r="S19"/>
      <c r="T19" s="20"/>
      <c r="U19" s="22"/>
    </row>
    <row r="20" spans="1:21" s="1" customFormat="1" ht="15.75" x14ac:dyDescent="0.25">
      <c r="A20" s="12" t="s">
        <v>57</v>
      </c>
      <c r="B20" s="11" t="s">
        <v>77</v>
      </c>
      <c r="C20" s="7"/>
      <c r="D20" s="31"/>
      <c r="E20" s="7"/>
      <c r="F20" s="31"/>
      <c r="G20" s="31"/>
      <c r="H20" s="31"/>
      <c r="I20" s="64"/>
      <c r="J20" s="99"/>
      <c r="K20" s="4"/>
      <c r="L20" s="4"/>
      <c r="M20" s="4"/>
      <c r="N20" s="4"/>
      <c r="O20" s="4"/>
      <c r="P20"/>
      <c r="Q20"/>
      <c r="R20"/>
      <c r="S20"/>
      <c r="T20" s="20"/>
      <c r="U20" s="22"/>
    </row>
    <row r="21" spans="1:21" s="1" customFormat="1" ht="15.75" x14ac:dyDescent="0.25">
      <c r="A21" s="12" t="s">
        <v>15</v>
      </c>
      <c r="B21" s="11" t="s">
        <v>41</v>
      </c>
      <c r="C21" s="7"/>
      <c r="D21" s="31"/>
      <c r="E21" s="7"/>
      <c r="F21" s="31"/>
      <c r="G21" s="31"/>
      <c r="H21" s="31"/>
      <c r="I21" s="64"/>
      <c r="J21" s="99"/>
      <c r="K21" s="4"/>
      <c r="L21" s="4"/>
      <c r="M21" s="4"/>
      <c r="N21" s="4"/>
      <c r="O21" s="4"/>
      <c r="P21"/>
      <c r="Q21"/>
      <c r="R21"/>
      <c r="S21"/>
      <c r="T21" s="20"/>
      <c r="U21" s="22"/>
    </row>
    <row r="22" spans="1:21" s="1" customFormat="1" ht="15.75" x14ac:dyDescent="0.25">
      <c r="A22" s="12" t="s">
        <v>78</v>
      </c>
      <c r="B22" s="11" t="s">
        <v>41</v>
      </c>
      <c r="C22" s="7"/>
      <c r="D22" s="31"/>
      <c r="E22" s="7"/>
      <c r="F22" s="31"/>
      <c r="G22" s="31"/>
      <c r="H22" s="31"/>
      <c r="I22" s="64"/>
      <c r="J22" s="99"/>
      <c r="K22" s="4"/>
      <c r="L22" s="4"/>
      <c r="M22" s="4"/>
      <c r="N22" s="4"/>
      <c r="O22" s="4"/>
      <c r="P22"/>
      <c r="Q22"/>
      <c r="R22"/>
      <c r="S22"/>
      <c r="T22" s="25"/>
      <c r="U22" s="26"/>
    </row>
    <row r="23" spans="1:21" s="1" customFormat="1" ht="28.5" x14ac:dyDescent="0.25">
      <c r="A23" s="12" t="s">
        <v>117</v>
      </c>
      <c r="B23" s="11">
        <v>2</v>
      </c>
      <c r="C23" s="11">
        <v>1</v>
      </c>
      <c r="D23" s="31">
        <f>B23*C23</f>
        <v>2</v>
      </c>
      <c r="E23" s="11">
        <f>'Table 1'!E52</f>
        <v>0</v>
      </c>
      <c r="F23" s="62">
        <f>D23*E23</f>
        <v>0</v>
      </c>
      <c r="G23" s="62">
        <f>F23*0.05</f>
        <v>0</v>
      </c>
      <c r="H23" s="62">
        <f>F23*0.1</f>
        <v>0</v>
      </c>
      <c r="I23" s="98">
        <f t="shared" ref="I23:I26" si="5">F23*$L$7+G23*$L$6+H23*$L$8</f>
        <v>0</v>
      </c>
      <c r="J23" s="99"/>
      <c r="K23" s="4"/>
      <c r="L23" s="4"/>
      <c r="M23" s="4"/>
      <c r="N23" s="4"/>
      <c r="O23" s="4"/>
      <c r="P23" s="4"/>
      <c r="Q23" s="4"/>
      <c r="R23" s="4"/>
      <c r="S23" s="4"/>
      <c r="T23" s="20"/>
      <c r="U23" s="21"/>
    </row>
    <row r="24" spans="1:21" s="1" customFormat="1" ht="15.75" x14ac:dyDescent="0.25">
      <c r="A24" s="12" t="s">
        <v>45</v>
      </c>
      <c r="B24" s="7"/>
      <c r="C24" s="7"/>
      <c r="D24" s="31"/>
      <c r="E24" s="7"/>
      <c r="F24" s="31"/>
      <c r="G24" s="31"/>
      <c r="H24" s="31"/>
      <c r="I24" s="64"/>
      <c r="J24" s="99"/>
      <c r="K24" s="4"/>
      <c r="L24" s="4"/>
      <c r="M24" s="4"/>
      <c r="N24" s="4"/>
      <c r="O24" s="4"/>
      <c r="P24"/>
      <c r="Q24"/>
      <c r="R24"/>
      <c r="S24"/>
      <c r="T24" s="20"/>
      <c r="U24" s="22"/>
    </row>
    <row r="25" spans="1:21" s="1" customFormat="1" ht="12.75" x14ac:dyDescent="0.2">
      <c r="A25" s="10" t="s">
        <v>118</v>
      </c>
      <c r="B25" s="11">
        <v>2</v>
      </c>
      <c r="C25" s="11">
        <v>1</v>
      </c>
      <c r="D25" s="31">
        <f>B25*C25</f>
        <v>2</v>
      </c>
      <c r="E25" s="11">
        <f>'Table 1'!E54</f>
        <v>1</v>
      </c>
      <c r="F25" s="62">
        <f>D25*E25</f>
        <v>2</v>
      </c>
      <c r="G25" s="63">
        <f>F25*0.05</f>
        <v>0.1</v>
      </c>
      <c r="H25" s="63">
        <f>F25*0.1</f>
        <v>0.2</v>
      </c>
      <c r="I25" s="98">
        <f t="shared" si="5"/>
        <v>122.27040000000001</v>
      </c>
      <c r="J25" s="4"/>
      <c r="K25" s="4"/>
      <c r="L25" s="4"/>
      <c r="M25" s="4"/>
      <c r="N25" s="4"/>
      <c r="O25" s="4"/>
      <c r="P25" s="4"/>
      <c r="Q25" s="4"/>
      <c r="R25" s="4"/>
      <c r="S25" s="4"/>
      <c r="T25" s="20"/>
      <c r="U25" s="22"/>
    </row>
    <row r="26" spans="1:21" s="1" customFormat="1" ht="15.75" x14ac:dyDescent="0.2">
      <c r="A26" s="10" t="s">
        <v>119</v>
      </c>
      <c r="B26" s="11">
        <v>2</v>
      </c>
      <c r="C26" s="11">
        <v>1</v>
      </c>
      <c r="D26" s="31">
        <f>B26*C26</f>
        <v>2</v>
      </c>
      <c r="E26" s="137">
        <f>'Table 1'!E55</f>
        <v>0.02</v>
      </c>
      <c r="F26" s="103">
        <f>ROUND(D26*E26,2)</f>
        <v>0.04</v>
      </c>
      <c r="G26" s="103">
        <f>ROUND(F26*0.05,2)</f>
        <v>0</v>
      </c>
      <c r="H26" s="103">
        <f>ROUND(F26*0.1,2)</f>
        <v>0</v>
      </c>
      <c r="I26" s="98">
        <f t="shared" si="5"/>
        <v>2.1804800000000002</v>
      </c>
      <c r="J26" s="4"/>
      <c r="K26" s="4"/>
      <c r="L26" s="4"/>
      <c r="M26" s="4"/>
      <c r="N26" s="4"/>
      <c r="O26" s="4"/>
      <c r="P26" s="4"/>
      <c r="Q26" s="4"/>
      <c r="R26" s="4"/>
      <c r="S26" s="4"/>
      <c r="T26" s="20"/>
      <c r="U26" s="22"/>
    </row>
    <row r="27" spans="1:21" s="1" customFormat="1" ht="18" customHeight="1" x14ac:dyDescent="0.25">
      <c r="A27" s="10" t="s">
        <v>120</v>
      </c>
      <c r="B27" s="11" t="s">
        <v>41</v>
      </c>
      <c r="C27" s="11"/>
      <c r="D27" s="31"/>
      <c r="E27" s="11"/>
      <c r="F27" s="11"/>
      <c r="G27" s="100"/>
      <c r="H27" s="100"/>
      <c r="I27" s="64"/>
      <c r="J27" s="99"/>
      <c r="K27" s="4"/>
      <c r="L27" s="4"/>
      <c r="M27" s="4"/>
      <c r="N27" s="4"/>
      <c r="O27" s="4"/>
      <c r="P27" s="4"/>
      <c r="Q27" s="4"/>
      <c r="R27" s="4"/>
      <c r="S27" s="4"/>
      <c r="T27" s="20"/>
      <c r="U27" s="22"/>
    </row>
    <row r="28" spans="1:21" s="1" customFormat="1" ht="25.5" x14ac:dyDescent="0.25">
      <c r="A28" s="73" t="s">
        <v>85</v>
      </c>
      <c r="B28" s="102"/>
      <c r="C28" s="102"/>
      <c r="D28" s="102"/>
      <c r="E28" s="102"/>
      <c r="F28" s="170">
        <f>ROUND(SUM(F17:H27),0)</f>
        <v>2</v>
      </c>
      <c r="G28" s="170"/>
      <c r="H28" s="170"/>
      <c r="I28" s="98">
        <f>ROUND(SUM(I17:I27),0)</f>
        <v>124</v>
      </c>
      <c r="J28" s="59"/>
      <c r="K28" s="4"/>
      <c r="L28" s="4"/>
      <c r="M28" s="4"/>
      <c r="N28" s="4"/>
      <c r="O28" s="4"/>
      <c r="P28"/>
      <c r="Q28"/>
      <c r="R28"/>
      <c r="S28"/>
      <c r="T28" s="20"/>
      <c r="U28" s="22"/>
    </row>
    <row r="29" spans="1:21" s="1" customFormat="1" ht="15.75" x14ac:dyDescent="0.2">
      <c r="A29" s="73" t="s">
        <v>121</v>
      </c>
      <c r="B29" s="74"/>
      <c r="C29" s="74"/>
      <c r="D29" s="74"/>
      <c r="E29" s="74"/>
      <c r="F29" s="162">
        <f>F15+F28</f>
        <v>57</v>
      </c>
      <c r="G29" s="162"/>
      <c r="H29" s="162"/>
      <c r="I29" s="138">
        <f>ROUND(I15+I28,-1)</f>
        <v>3050</v>
      </c>
      <c r="J29" s="59"/>
      <c r="K29" s="4"/>
      <c r="L29" s="4"/>
      <c r="M29" s="4"/>
      <c r="N29" s="4"/>
      <c r="O29" s="4"/>
      <c r="P29" s="4"/>
      <c r="Q29" s="4"/>
      <c r="R29" s="4"/>
      <c r="S29" s="4"/>
      <c r="T29" s="20"/>
      <c r="U29" s="22"/>
    </row>
    <row r="30" spans="1:21" s="1" customFormat="1" ht="12.75" x14ac:dyDescent="0.2">
      <c r="A30" s="4"/>
      <c r="B30" s="4"/>
      <c r="C30" s="4"/>
      <c r="D30" s="4"/>
      <c r="E30" s="4"/>
      <c r="F30" s="4"/>
      <c r="G30" s="4"/>
      <c r="H30" s="4"/>
      <c r="I30" s="4"/>
      <c r="J30" s="4"/>
      <c r="K30" s="4"/>
      <c r="L30" s="4"/>
      <c r="M30" s="4"/>
      <c r="N30" s="4"/>
      <c r="O30" s="4"/>
      <c r="P30" s="4"/>
      <c r="Q30" s="4"/>
      <c r="R30" s="4"/>
      <c r="S30" s="4"/>
      <c r="T30" s="20"/>
      <c r="U30" s="22"/>
    </row>
    <row r="31" spans="1:21" s="1" customFormat="1" ht="19.5" customHeight="1" x14ac:dyDescent="0.2">
      <c r="A31" s="4" t="s">
        <v>13</v>
      </c>
      <c r="B31" s="4"/>
      <c r="C31" s="4"/>
      <c r="D31" s="4"/>
      <c r="E31" s="4"/>
      <c r="F31" s="4"/>
      <c r="G31" s="4"/>
      <c r="H31" s="4"/>
      <c r="I31" s="4"/>
      <c r="J31" s="4"/>
      <c r="K31" s="4"/>
      <c r="L31" s="4"/>
      <c r="M31" s="4"/>
      <c r="N31" s="4"/>
      <c r="O31" s="4"/>
      <c r="P31" s="4"/>
      <c r="Q31" s="4"/>
      <c r="R31" s="4"/>
      <c r="S31" s="4"/>
      <c r="T31" s="20"/>
      <c r="U31" s="22"/>
    </row>
    <row r="32" spans="1:21" s="1" customFormat="1" ht="45.75" customHeight="1" x14ac:dyDescent="0.2">
      <c r="A32" s="150" t="s">
        <v>149</v>
      </c>
      <c r="B32" s="150"/>
      <c r="C32" s="150"/>
      <c r="D32" s="150"/>
      <c r="E32" s="150"/>
      <c r="F32" s="150"/>
      <c r="G32" s="150"/>
      <c r="H32" s="150"/>
      <c r="I32" s="150"/>
      <c r="J32" s="4"/>
      <c r="K32" s="4"/>
      <c r="L32" s="4"/>
      <c r="M32" s="4"/>
      <c r="N32" s="4"/>
      <c r="O32" s="4"/>
      <c r="P32" s="4"/>
      <c r="Q32" s="4"/>
      <c r="R32" s="4"/>
      <c r="S32" s="4"/>
      <c r="T32" s="20"/>
      <c r="U32" s="22"/>
    </row>
    <row r="33" spans="1:21" s="1" customFormat="1" ht="69" customHeight="1" x14ac:dyDescent="0.2">
      <c r="A33" s="163" t="s">
        <v>146</v>
      </c>
      <c r="B33" s="163"/>
      <c r="C33" s="163"/>
      <c r="D33" s="163"/>
      <c r="E33" s="163"/>
      <c r="F33" s="163"/>
      <c r="G33" s="163"/>
      <c r="H33" s="163"/>
      <c r="I33" s="163"/>
      <c r="J33" s="4"/>
      <c r="K33" s="4"/>
      <c r="L33" s="4"/>
      <c r="M33" s="4"/>
      <c r="N33" s="4"/>
      <c r="O33" s="4"/>
      <c r="P33" s="4"/>
      <c r="Q33" s="165"/>
      <c r="R33" s="165"/>
      <c r="S33" s="165"/>
      <c r="T33" s="20"/>
      <c r="U33" s="22"/>
    </row>
    <row r="34" spans="1:21" s="1" customFormat="1" ht="18.75" customHeight="1" x14ac:dyDescent="0.2">
      <c r="A34" s="150" t="s">
        <v>122</v>
      </c>
      <c r="B34" s="150"/>
      <c r="C34" s="150"/>
      <c r="D34" s="150"/>
      <c r="E34" s="150"/>
      <c r="F34" s="150"/>
      <c r="G34" s="150"/>
      <c r="H34" s="150"/>
      <c r="I34" s="150"/>
      <c r="J34" s="4"/>
      <c r="K34" s="4"/>
      <c r="L34" s="4"/>
      <c r="M34" s="4"/>
      <c r="N34" s="4"/>
      <c r="O34" s="4"/>
      <c r="P34" s="4"/>
      <c r="Q34" s="160" t="s">
        <v>123</v>
      </c>
      <c r="R34" s="160"/>
      <c r="S34" s="160"/>
      <c r="T34" s="20"/>
      <c r="U34" s="22"/>
    </row>
    <row r="35" spans="1:21" s="1" customFormat="1" ht="15.75" x14ac:dyDescent="0.2">
      <c r="A35" s="164" t="s">
        <v>124</v>
      </c>
      <c r="B35" s="164"/>
      <c r="C35" s="164"/>
      <c r="D35" s="164"/>
      <c r="E35" s="164"/>
      <c r="F35" s="164"/>
      <c r="G35" s="164"/>
      <c r="H35" s="164"/>
      <c r="I35" s="164"/>
      <c r="J35" s="4"/>
      <c r="K35" s="4"/>
      <c r="L35" s="4"/>
      <c r="M35" s="4"/>
      <c r="N35" s="4"/>
      <c r="O35" s="4"/>
      <c r="P35" s="4"/>
      <c r="Q35" s="82" t="s">
        <v>94</v>
      </c>
      <c r="R35" s="82" t="s">
        <v>97</v>
      </c>
      <c r="S35" s="82" t="s">
        <v>125</v>
      </c>
      <c r="T35" s="20"/>
      <c r="U35" s="22"/>
    </row>
    <row r="36" spans="1:21" s="1" customFormat="1" ht="15.75" x14ac:dyDescent="0.2">
      <c r="A36" s="150" t="s">
        <v>126</v>
      </c>
      <c r="B36" s="150"/>
      <c r="C36" s="150"/>
      <c r="D36" s="150"/>
      <c r="E36" s="150"/>
      <c r="F36" s="150"/>
      <c r="G36" s="150"/>
      <c r="H36" s="150"/>
      <c r="I36" s="150"/>
      <c r="J36" s="4"/>
      <c r="K36" s="4"/>
      <c r="L36" s="4"/>
      <c r="M36" s="4"/>
      <c r="N36" s="4"/>
      <c r="O36" s="4"/>
      <c r="P36" s="4"/>
      <c r="Q36" s="83" t="s">
        <v>39</v>
      </c>
      <c r="R36" s="84">
        <f>F15</f>
        <v>55</v>
      </c>
      <c r="S36" s="85">
        <f>I15</f>
        <v>2930</v>
      </c>
      <c r="T36" s="20"/>
      <c r="U36" s="22"/>
    </row>
    <row r="37" spans="1:21" s="1" customFormat="1" ht="15.75" x14ac:dyDescent="0.2">
      <c r="A37" s="150" t="s">
        <v>127</v>
      </c>
      <c r="B37" s="150"/>
      <c r="C37" s="150"/>
      <c r="D37" s="150"/>
      <c r="E37" s="150"/>
      <c r="F37" s="150"/>
      <c r="G37" s="150"/>
      <c r="H37" s="150"/>
      <c r="I37" s="150"/>
      <c r="J37" s="4"/>
      <c r="K37" s="4"/>
      <c r="L37" s="4"/>
      <c r="M37" s="4"/>
      <c r="N37" s="4"/>
      <c r="O37" s="4"/>
      <c r="P37" s="4"/>
      <c r="Q37" s="83" t="s">
        <v>74</v>
      </c>
      <c r="R37" s="84">
        <f>F28</f>
        <v>2</v>
      </c>
      <c r="S37" s="85">
        <f>I28</f>
        <v>124</v>
      </c>
      <c r="T37" s="20"/>
      <c r="U37" s="22"/>
    </row>
    <row r="38" spans="1:21" s="1" customFormat="1" ht="15.75" x14ac:dyDescent="0.2">
      <c r="A38" s="150" t="s">
        <v>128</v>
      </c>
      <c r="B38" s="150"/>
      <c r="C38" s="150"/>
      <c r="D38" s="150"/>
      <c r="E38" s="150"/>
      <c r="F38" s="150"/>
      <c r="G38" s="150"/>
      <c r="H38" s="150"/>
      <c r="I38" s="150"/>
      <c r="J38" s="4"/>
      <c r="K38" s="4"/>
      <c r="L38" s="4"/>
      <c r="M38" s="4"/>
      <c r="N38" s="4"/>
      <c r="O38" s="4"/>
      <c r="P38" s="4"/>
      <c r="Q38" s="87" t="s">
        <v>16</v>
      </c>
      <c r="R38" s="88">
        <f>SUM(R36:R37)</f>
        <v>57</v>
      </c>
      <c r="S38" s="89">
        <f>ROUND(SUM(S36:S37),-1)</f>
        <v>3050</v>
      </c>
      <c r="T38" s="20"/>
      <c r="U38" s="22"/>
    </row>
    <row r="39" spans="1:21" s="1" customFormat="1" ht="12.75" x14ac:dyDescent="0.2">
      <c r="A39" s="150" t="s">
        <v>129</v>
      </c>
      <c r="B39" s="150"/>
      <c r="C39" s="150"/>
      <c r="D39" s="150"/>
      <c r="E39" s="150"/>
      <c r="F39" s="150"/>
      <c r="G39" s="150"/>
      <c r="H39" s="150"/>
      <c r="I39" s="150"/>
      <c r="J39" s="4"/>
      <c r="K39" s="4"/>
      <c r="L39" s="4"/>
      <c r="M39" s="4"/>
      <c r="N39" s="4"/>
      <c r="O39" s="4"/>
      <c r="P39" s="4"/>
      <c r="Q39" s="4"/>
      <c r="R39" s="4"/>
      <c r="S39" s="4"/>
      <c r="T39" s="20"/>
      <c r="U39" s="22"/>
    </row>
    <row r="40" spans="1:21" s="1" customFormat="1" ht="13.5" customHeight="1" x14ac:dyDescent="0.2">
      <c r="A40" s="4"/>
      <c r="B40" s="4"/>
      <c r="C40" s="4"/>
      <c r="D40" s="4"/>
      <c r="E40" s="4"/>
      <c r="F40" s="4"/>
      <c r="G40" s="4"/>
      <c r="H40" s="4"/>
      <c r="I40" s="4"/>
      <c r="J40" s="4"/>
      <c r="K40" s="4"/>
      <c r="L40" s="4"/>
      <c r="M40" s="4"/>
      <c r="N40" s="4"/>
      <c r="O40" s="4"/>
      <c r="P40" s="4"/>
      <c r="Q40" s="4"/>
      <c r="R40" s="4"/>
      <c r="S40" s="4"/>
      <c r="T40" s="20"/>
      <c r="U40" s="22"/>
    </row>
    <row r="41" spans="1:21" s="1" customFormat="1" ht="13.5" customHeight="1" x14ac:dyDescent="0.25">
      <c r="A41" s="4"/>
      <c r="B41" s="4"/>
      <c r="C41" s="4"/>
      <c r="D41" s="4"/>
      <c r="E41" s="4"/>
      <c r="F41" s="4"/>
      <c r="G41" s="4"/>
      <c r="H41" s="4"/>
      <c r="I41" s="34"/>
      <c r="J41" s="4"/>
      <c r="K41" s="4"/>
      <c r="L41" s="4"/>
      <c r="M41" s="4"/>
      <c r="N41" s="4"/>
      <c r="O41" s="4"/>
      <c r="P41" s="4"/>
      <c r="Q41" s="4"/>
      <c r="R41" s="4"/>
      <c r="S41" s="4"/>
      <c r="T41" s="25"/>
      <c r="U41" s="26"/>
    </row>
    <row r="42" spans="1:21" s="1" customFormat="1" ht="13.5" customHeight="1" x14ac:dyDescent="0.25">
      <c r="A42" s="19"/>
      <c r="B42" s="104"/>
      <c r="C42" s="104"/>
      <c r="D42" s="104"/>
      <c r="E42" s="104"/>
      <c r="F42" s="104"/>
      <c r="G42" s="104"/>
      <c r="H42" s="104"/>
      <c r="I42" s="105"/>
      <c r="J42" s="99"/>
      <c r="K42" s="4"/>
      <c r="L42" s="4"/>
      <c r="M42" s="4"/>
      <c r="N42" s="4"/>
      <c r="O42" s="4"/>
      <c r="P42" s="4"/>
      <c r="Q42" s="4"/>
      <c r="R42" s="4"/>
      <c r="S42" s="4"/>
      <c r="T42" s="25"/>
      <c r="U42" s="26"/>
    </row>
    <row r="43" spans="1:21" s="1" customFormat="1" x14ac:dyDescent="0.25">
      <c r="A43" s="16"/>
      <c r="B43" s="106"/>
      <c r="C43" s="106"/>
      <c r="D43" s="106"/>
      <c r="E43" s="106"/>
      <c r="F43" s="161"/>
      <c r="G43" s="161"/>
      <c r="H43" s="161"/>
      <c r="I43" s="107"/>
      <c r="J43" s="108"/>
      <c r="K43" s="4"/>
      <c r="L43" s="4"/>
      <c r="M43" s="4"/>
      <c r="N43" s="4"/>
      <c r="O43" s="4"/>
      <c r="P43" s="4"/>
      <c r="Q43" s="4"/>
      <c r="R43" s="4"/>
      <c r="S43" s="4"/>
      <c r="T43" s="27"/>
      <c r="U43" s="26"/>
    </row>
    <row r="44" spans="1:21" s="1" customFormat="1" ht="13.5" x14ac:dyDescent="0.25">
      <c r="A44" s="4"/>
      <c r="B44" s="4"/>
      <c r="C44" s="4"/>
      <c r="D44" s="4"/>
      <c r="E44" s="4"/>
      <c r="F44" s="4"/>
      <c r="G44" s="4"/>
      <c r="H44" s="4"/>
      <c r="I44" s="4"/>
      <c r="J44" s="4"/>
      <c r="K44" s="4"/>
      <c r="L44" s="4"/>
      <c r="M44" s="4"/>
      <c r="N44" s="4"/>
      <c r="O44" s="4"/>
      <c r="P44" s="4"/>
      <c r="Q44" s="4"/>
      <c r="R44" s="4"/>
      <c r="S44" s="4"/>
      <c r="T44" s="27"/>
      <c r="U44" s="26"/>
    </row>
    <row r="45" spans="1:21" s="1" customFormat="1" ht="34.5" customHeight="1" x14ac:dyDescent="0.2">
      <c r="A45" s="4"/>
      <c r="B45" s="4"/>
      <c r="C45" s="4"/>
      <c r="D45" s="4"/>
      <c r="E45" s="4"/>
      <c r="F45" s="4"/>
      <c r="G45" s="4"/>
      <c r="H45" s="4"/>
      <c r="I45" s="4"/>
      <c r="J45" s="4"/>
      <c r="K45" s="4"/>
      <c r="L45" s="4"/>
      <c r="M45" s="4"/>
      <c r="N45" s="4"/>
      <c r="O45" s="4"/>
      <c r="P45" s="4"/>
      <c r="Q45" s="4"/>
      <c r="R45" s="4"/>
      <c r="S45" s="4"/>
      <c r="T45" s="8"/>
      <c r="U45" s="8"/>
    </row>
    <row r="46" spans="1:21" s="1" customFormat="1" ht="59.25" customHeight="1" x14ac:dyDescent="0.2">
      <c r="A46" s="4"/>
      <c r="B46" s="4"/>
      <c r="C46" s="4"/>
      <c r="D46" s="4"/>
      <c r="E46" s="4"/>
      <c r="F46" s="4"/>
      <c r="G46" s="4"/>
      <c r="H46" s="4"/>
      <c r="I46" s="4"/>
      <c r="J46" s="4"/>
      <c r="K46" s="4"/>
      <c r="L46" s="4"/>
      <c r="M46" s="4"/>
      <c r="N46" s="4"/>
      <c r="O46" s="4"/>
      <c r="P46" s="4"/>
      <c r="Q46" s="4"/>
      <c r="R46" s="4"/>
      <c r="S46" s="4"/>
      <c r="T46" s="8"/>
      <c r="U46" s="8"/>
    </row>
    <row r="47" spans="1:21" s="1" customFormat="1" ht="43.5" customHeight="1" x14ac:dyDescent="0.2">
      <c r="A47" s="4"/>
      <c r="B47" s="4"/>
      <c r="C47" s="4"/>
      <c r="D47" s="4"/>
      <c r="E47" s="4"/>
      <c r="F47" s="4"/>
      <c r="G47" s="4"/>
      <c r="H47" s="4"/>
      <c r="I47" s="4"/>
      <c r="J47" s="4"/>
      <c r="K47" s="4"/>
      <c r="L47" s="4"/>
      <c r="M47" s="4"/>
      <c r="N47" s="4"/>
      <c r="O47" s="4"/>
      <c r="P47" s="4"/>
      <c r="Q47" s="4"/>
      <c r="R47" s="4"/>
      <c r="S47" s="4"/>
      <c r="T47" s="8"/>
      <c r="U47" s="8"/>
    </row>
    <row r="48" spans="1:21" s="1" customFormat="1" ht="60" customHeight="1" x14ac:dyDescent="0.2">
      <c r="A48" s="4"/>
      <c r="B48" s="4"/>
      <c r="C48" s="4"/>
      <c r="D48" s="4"/>
      <c r="E48" s="4"/>
      <c r="F48" s="4"/>
      <c r="G48" s="4"/>
      <c r="H48" s="4"/>
      <c r="I48" s="4"/>
      <c r="J48" s="4"/>
      <c r="K48" s="4"/>
      <c r="L48" s="4"/>
      <c r="M48" s="4"/>
      <c r="N48" s="4"/>
      <c r="O48" s="4"/>
      <c r="P48" s="4"/>
      <c r="Q48" s="4"/>
      <c r="R48" s="4"/>
      <c r="S48" s="4"/>
      <c r="T48" s="8"/>
      <c r="U48" s="8"/>
    </row>
    <row r="49" spans="1:21" s="1" customFormat="1" ht="20.25" customHeight="1" x14ac:dyDescent="0.2">
      <c r="A49" s="4"/>
      <c r="B49" s="4"/>
      <c r="C49" s="4"/>
      <c r="D49" s="4"/>
      <c r="E49" s="4"/>
      <c r="F49" s="4"/>
      <c r="G49" s="4"/>
      <c r="H49" s="4"/>
      <c r="I49" s="4"/>
      <c r="J49" s="4"/>
      <c r="K49" s="4"/>
      <c r="L49" s="4"/>
      <c r="M49" s="4"/>
      <c r="N49" s="4"/>
      <c r="O49" s="4"/>
      <c r="P49" s="4"/>
      <c r="Q49" s="4"/>
      <c r="R49" s="4"/>
      <c r="S49" s="4"/>
      <c r="T49" s="8"/>
      <c r="U49" s="8"/>
    </row>
    <row r="50" spans="1:21" s="1" customFormat="1" ht="29.25" customHeight="1" x14ac:dyDescent="0.2">
      <c r="A50" s="4"/>
      <c r="B50" s="4"/>
      <c r="C50" s="4"/>
      <c r="D50" s="4"/>
      <c r="E50" s="4"/>
      <c r="F50" s="4"/>
      <c r="G50" s="4"/>
      <c r="H50" s="4"/>
      <c r="I50" s="4"/>
      <c r="J50" s="4"/>
      <c r="K50" s="4"/>
      <c r="L50" s="4"/>
      <c r="M50" s="4"/>
      <c r="N50" s="4"/>
      <c r="O50" s="4"/>
      <c r="P50" s="4"/>
      <c r="Q50" s="4"/>
      <c r="R50" s="4"/>
      <c r="S50" s="4"/>
      <c r="T50" s="8"/>
      <c r="U50" s="8"/>
    </row>
    <row r="51" spans="1:21" s="1" customFormat="1" ht="29.25" customHeight="1" x14ac:dyDescent="0.2">
      <c r="A51" s="4"/>
      <c r="B51" s="4"/>
      <c r="C51" s="4"/>
      <c r="D51" s="4"/>
      <c r="E51" s="4"/>
      <c r="F51" s="4"/>
      <c r="G51" s="4"/>
      <c r="H51" s="4"/>
      <c r="I51" s="4"/>
      <c r="J51" s="4"/>
      <c r="K51" s="4"/>
      <c r="L51" s="4"/>
      <c r="M51" s="4"/>
      <c r="N51" s="4"/>
      <c r="O51" s="4"/>
      <c r="P51" s="4"/>
      <c r="Q51" s="4"/>
      <c r="R51" s="4"/>
      <c r="S51" s="4"/>
      <c r="T51" s="28"/>
      <c r="U51" s="28"/>
    </row>
    <row r="52" spans="1:21" s="1" customFormat="1" ht="29.25" customHeight="1" x14ac:dyDescent="0.2">
      <c r="A52" s="4"/>
      <c r="B52" s="4"/>
      <c r="C52" s="4"/>
      <c r="D52" s="4"/>
      <c r="E52" s="4"/>
      <c r="F52" s="4"/>
      <c r="G52" s="4"/>
      <c r="H52" s="4"/>
      <c r="I52" s="4"/>
      <c r="J52" s="4"/>
      <c r="K52" s="4"/>
      <c r="L52" s="4"/>
      <c r="M52" s="4"/>
      <c r="N52" s="4"/>
      <c r="O52" s="4"/>
      <c r="P52" s="4"/>
      <c r="Q52" s="4"/>
      <c r="R52" s="4"/>
      <c r="S52" s="4"/>
      <c r="T52" s="8"/>
      <c r="U52" s="8"/>
    </row>
    <row r="53" spans="1:21" s="1" customFormat="1" ht="17.25" customHeight="1" x14ac:dyDescent="0.2">
      <c r="A53" s="4"/>
      <c r="B53" s="4"/>
      <c r="C53" s="4"/>
      <c r="D53" s="4"/>
      <c r="E53" s="4"/>
      <c r="F53" s="4"/>
      <c r="G53" s="4"/>
      <c r="H53" s="4"/>
      <c r="I53" s="4"/>
      <c r="J53" s="4"/>
      <c r="K53" s="4"/>
      <c r="L53" s="4"/>
      <c r="M53" s="4"/>
      <c r="N53" s="4"/>
      <c r="O53" s="4"/>
      <c r="P53" s="4"/>
      <c r="Q53" s="4"/>
      <c r="R53" s="4"/>
      <c r="S53" s="4"/>
      <c r="T53" s="8"/>
      <c r="U53" s="8"/>
    </row>
    <row r="54" spans="1:21" s="1" customFormat="1" ht="30" customHeight="1" x14ac:dyDescent="0.2">
      <c r="A54" s="4"/>
      <c r="B54" s="4"/>
      <c r="C54" s="4"/>
      <c r="D54" s="4"/>
      <c r="E54" s="4"/>
      <c r="F54" s="4"/>
      <c r="G54" s="4"/>
      <c r="H54" s="4"/>
      <c r="I54" s="4"/>
      <c r="J54" s="4"/>
      <c r="K54" s="4"/>
      <c r="L54" s="4"/>
      <c r="M54" s="4"/>
      <c r="N54" s="4"/>
      <c r="O54" s="4"/>
      <c r="P54" s="4"/>
      <c r="Q54" s="4"/>
      <c r="R54" s="4"/>
      <c r="S54" s="4"/>
      <c r="T54" s="8"/>
      <c r="U54" s="8"/>
    </row>
    <row r="68" ht="15.75" customHeight="1" x14ac:dyDescent="0.25"/>
    <row r="69" ht="15" customHeight="1" x14ac:dyDescent="0.25"/>
  </sheetData>
  <sortState xmlns:xlrd2="http://schemas.microsoft.com/office/spreadsheetml/2017/richdata2" ref="A59:C74">
    <sortCondition ref="C59:C74"/>
  </sortState>
  <mergeCells count="18">
    <mergeCell ref="Q33:S33"/>
    <mergeCell ref="Q34:S34"/>
    <mergeCell ref="A3:A4"/>
    <mergeCell ref="A5:I5"/>
    <mergeCell ref="F15:H15"/>
    <mergeCell ref="A16:I16"/>
    <mergeCell ref="F28:H28"/>
    <mergeCell ref="F43:H43"/>
    <mergeCell ref="K5:L5"/>
    <mergeCell ref="F29:H29"/>
    <mergeCell ref="A32:I32"/>
    <mergeCell ref="A33:I33"/>
    <mergeCell ref="A34:I34"/>
    <mergeCell ref="A35:I35"/>
    <mergeCell ref="A36:I36"/>
    <mergeCell ref="A37:I37"/>
    <mergeCell ref="A38:I38"/>
    <mergeCell ref="A39:I39"/>
  </mergeCells>
  <phoneticPr fontId="18" type="noConversion"/>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5"/>
  <sheetViews>
    <sheetView zoomScale="90" zoomScaleNormal="90" workbookViewId="0">
      <selection activeCell="C8" sqref="C8"/>
    </sheetView>
  </sheetViews>
  <sheetFormatPr defaultColWidth="22" defaultRowHeight="12.75" x14ac:dyDescent="0.2"/>
  <cols>
    <col min="1" max="1" width="22" style="6"/>
    <col min="2" max="2" width="17.5703125" style="6" customWidth="1"/>
    <col min="3" max="3" width="17.28515625" style="6" customWidth="1"/>
    <col min="4" max="4" width="22" style="6"/>
    <col min="5" max="5" width="19.85546875" style="6" customWidth="1"/>
    <col min="6" max="7" width="16.85546875" style="6" customWidth="1"/>
    <col min="8" max="8" width="6" style="6" customWidth="1"/>
    <col min="9" max="16384" width="22" style="6"/>
  </cols>
  <sheetData>
    <row r="1" spans="1:9" ht="15.75" x14ac:dyDescent="0.25">
      <c r="A1" s="130" t="s">
        <v>144</v>
      </c>
      <c r="B1" s="114"/>
      <c r="C1" s="114"/>
    </row>
    <row r="2" spans="1:9" x14ac:dyDescent="0.2">
      <c r="A2" s="127"/>
      <c r="B2" s="127"/>
      <c r="C2" s="127"/>
      <c r="D2" s="127"/>
      <c r="E2" s="127"/>
      <c r="F2" s="127"/>
      <c r="G2" s="127"/>
      <c r="H2" s="115"/>
    </row>
    <row r="3" spans="1:9" x14ac:dyDescent="0.2">
      <c r="A3" s="115"/>
      <c r="B3" s="115"/>
      <c r="C3" s="115"/>
      <c r="D3" s="115"/>
      <c r="E3" s="115"/>
      <c r="F3" s="115"/>
      <c r="G3" s="115"/>
      <c r="H3" s="115"/>
    </row>
    <row r="4" spans="1:9" x14ac:dyDescent="0.2">
      <c r="A4" s="115"/>
      <c r="B4" s="115"/>
      <c r="C4" s="115"/>
      <c r="D4" s="115"/>
      <c r="E4" s="115"/>
      <c r="F4" s="115"/>
      <c r="G4" s="115"/>
      <c r="H4" s="115"/>
    </row>
    <row r="5" spans="1:9" x14ac:dyDescent="0.2">
      <c r="A5" s="116"/>
      <c r="B5" s="117"/>
      <c r="C5" s="118"/>
      <c r="D5" s="119"/>
      <c r="E5" s="120"/>
      <c r="F5" s="120"/>
      <c r="G5" s="120"/>
      <c r="H5" s="119"/>
    </row>
    <row r="6" spans="1:9" x14ac:dyDescent="0.2">
      <c r="A6" s="121"/>
      <c r="B6" s="119"/>
      <c r="C6" s="122"/>
      <c r="D6" s="119"/>
      <c r="E6" s="119"/>
      <c r="F6" s="122"/>
      <c r="G6" s="119"/>
      <c r="H6" s="119"/>
    </row>
    <row r="7" spans="1:9" x14ac:dyDescent="0.2">
      <c r="A7" s="121"/>
      <c r="B7" s="119"/>
      <c r="C7" s="122"/>
      <c r="D7" s="119"/>
      <c r="E7" s="119"/>
      <c r="F7" s="122"/>
      <c r="G7" s="119"/>
      <c r="H7" s="123"/>
    </row>
    <row r="8" spans="1:9" x14ac:dyDescent="0.2">
      <c r="A8" s="124"/>
      <c r="B8" s="117"/>
      <c r="C8" s="125"/>
      <c r="D8" s="117"/>
      <c r="H8" s="126"/>
    </row>
    <row r="9" spans="1:9" x14ac:dyDescent="0.2">
      <c r="A9" s="32"/>
      <c r="B9" s="117"/>
      <c r="C9" s="118"/>
      <c r="D9" s="117"/>
      <c r="E9" s="117"/>
      <c r="F9" s="118"/>
      <c r="G9" s="117"/>
    </row>
    <row r="10" spans="1:9" x14ac:dyDescent="0.2">
      <c r="A10" s="127"/>
      <c r="B10" s="122"/>
      <c r="C10" s="122"/>
      <c r="D10" s="123"/>
      <c r="E10" s="122"/>
      <c r="F10" s="122"/>
      <c r="G10" s="123"/>
      <c r="I10" s="128"/>
    </row>
    <row r="11" spans="1:9" x14ac:dyDescent="0.2">
      <c r="A11" s="127"/>
      <c r="B11" s="122"/>
      <c r="C11" s="122"/>
      <c r="D11" s="123"/>
      <c r="E11" s="122"/>
      <c r="F11" s="122"/>
      <c r="G11" s="123"/>
    </row>
    <row r="12" spans="1:9" x14ac:dyDescent="0.2">
      <c r="A12" s="121"/>
      <c r="B12" s="126"/>
      <c r="C12" s="126"/>
      <c r="D12" s="126"/>
      <c r="E12" s="126"/>
      <c r="F12" s="126"/>
      <c r="G12" s="126"/>
    </row>
    <row r="13" spans="1:9" x14ac:dyDescent="0.2">
      <c r="A13" s="121"/>
      <c r="B13" s="126"/>
      <c r="C13" s="126"/>
      <c r="D13" s="126"/>
      <c r="E13" s="126"/>
      <c r="F13" s="126"/>
      <c r="G13" s="126"/>
    </row>
    <row r="14" spans="1:9" x14ac:dyDescent="0.2">
      <c r="A14" s="16"/>
      <c r="B14" s="16"/>
      <c r="C14" s="16"/>
      <c r="D14" s="16"/>
      <c r="E14" s="16"/>
      <c r="F14" s="16"/>
      <c r="G14" s="16"/>
    </row>
    <row r="15" spans="1:9" x14ac:dyDescent="0.2">
      <c r="A15" s="129"/>
      <c r="B15" s="129"/>
      <c r="C15" s="129"/>
      <c r="D15" s="129"/>
      <c r="E15" s="129"/>
      <c r="F15" s="129"/>
      <c r="G15" s="129"/>
    </row>
  </sheetData>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5"/>
  <sheetViews>
    <sheetView topLeftCell="A2" zoomScaleNormal="100" workbookViewId="0">
      <selection activeCell="I9" sqref="I9"/>
    </sheetView>
  </sheetViews>
  <sheetFormatPr defaultRowHeight="15" x14ac:dyDescent="0.25"/>
  <cols>
    <col min="1" max="1" width="31.28515625" customWidth="1"/>
    <col min="2" max="3" width="10" customWidth="1"/>
    <col min="4" max="4" width="12.28515625" customWidth="1"/>
    <col min="5" max="5" width="10.5703125" customWidth="1"/>
  </cols>
  <sheetData>
    <row r="1" spans="1:6" s="6" customFormat="1" ht="15.75" x14ac:dyDescent="0.2">
      <c r="A1" s="171" t="s">
        <v>5</v>
      </c>
      <c r="B1" s="171"/>
      <c r="C1" s="171"/>
      <c r="D1" s="171"/>
      <c r="E1" s="171"/>
    </row>
    <row r="2" spans="1:6" s="6" customFormat="1" ht="94.9" customHeight="1" x14ac:dyDescent="0.2">
      <c r="A2" s="131" t="s">
        <v>130</v>
      </c>
      <c r="B2" s="131" t="s">
        <v>131</v>
      </c>
      <c r="C2" s="131" t="s">
        <v>132</v>
      </c>
      <c r="D2" s="131" t="s">
        <v>133</v>
      </c>
      <c r="E2" s="131" t="s">
        <v>134</v>
      </c>
    </row>
    <row r="3" spans="1:6" s="6" customFormat="1" ht="12.75" x14ac:dyDescent="0.2">
      <c r="A3" s="172" t="s">
        <v>39</v>
      </c>
      <c r="B3" s="172"/>
      <c r="C3" s="172"/>
      <c r="D3" s="172"/>
      <c r="E3" s="172"/>
    </row>
    <row r="4" spans="1:6" s="6" customFormat="1" ht="12.75" x14ac:dyDescent="0.2">
      <c r="A4" s="109" t="s">
        <v>135</v>
      </c>
      <c r="B4" s="2">
        <f>'Table 1'!E21</f>
        <v>6</v>
      </c>
      <c r="C4" s="2">
        <v>2</v>
      </c>
      <c r="D4" s="2">
        <v>0</v>
      </c>
      <c r="E4" s="2">
        <f>B4*C4+D4</f>
        <v>12</v>
      </c>
    </row>
    <row r="5" spans="1:6" s="6" customFormat="1" ht="12.75" x14ac:dyDescent="0.2">
      <c r="A5" s="132" t="s">
        <v>136</v>
      </c>
      <c r="B5" s="133"/>
      <c r="C5" s="133"/>
      <c r="D5" s="111"/>
      <c r="E5" s="30">
        <f>SUM(E4:E4)</f>
        <v>12</v>
      </c>
    </row>
    <row r="6" spans="1:6" s="6" customFormat="1" ht="12.75" x14ac:dyDescent="0.2">
      <c r="A6" s="172" t="s">
        <v>74</v>
      </c>
      <c r="B6" s="172"/>
      <c r="C6" s="172"/>
      <c r="D6" s="172"/>
      <c r="E6" s="172"/>
      <c r="F6" s="3"/>
    </row>
    <row r="7" spans="1:6" s="6" customFormat="1" ht="28.5" customHeight="1" x14ac:dyDescent="0.2">
      <c r="A7" s="109" t="s">
        <v>118</v>
      </c>
      <c r="B7" s="2">
        <f>'Table 1'!E54</f>
        <v>1</v>
      </c>
      <c r="C7" s="2">
        <v>1</v>
      </c>
      <c r="D7" s="2">
        <v>0</v>
      </c>
      <c r="E7" s="2">
        <f>B7*C7+D7</f>
        <v>1</v>
      </c>
    </row>
    <row r="8" spans="1:6" s="6" customFormat="1" ht="28.5" customHeight="1" x14ac:dyDescent="0.2">
      <c r="A8" s="109" t="s">
        <v>137</v>
      </c>
      <c r="B8" s="2">
        <f>'Table 1'!E55</f>
        <v>0.02</v>
      </c>
      <c r="C8" s="2">
        <v>1</v>
      </c>
      <c r="D8" s="2">
        <v>0</v>
      </c>
      <c r="E8" s="2">
        <f>B8*C8+D8</f>
        <v>0.02</v>
      </c>
    </row>
    <row r="9" spans="1:6" s="6" customFormat="1" ht="28.5" customHeight="1" x14ac:dyDescent="0.2">
      <c r="A9" s="135" t="s">
        <v>138</v>
      </c>
      <c r="B9" s="136"/>
      <c r="C9" s="136"/>
      <c r="D9" s="134"/>
      <c r="E9" s="134">
        <f>ROUND(SUM(E7:E8),0)</f>
        <v>1</v>
      </c>
    </row>
    <row r="10" spans="1:6" s="6" customFormat="1" ht="29.25" customHeight="1" x14ac:dyDescent="0.25">
      <c r="A10" s="110"/>
      <c r="B10" s="110"/>
      <c r="C10" s="110"/>
      <c r="D10" s="134" t="s">
        <v>16</v>
      </c>
      <c r="E10" s="112">
        <f>E5+E9</f>
        <v>13</v>
      </c>
    </row>
    <row r="11" spans="1:6" s="6" customFormat="1" x14ac:dyDescent="0.25">
      <c r="A11"/>
      <c r="B11"/>
      <c r="C11"/>
      <c r="D11"/>
      <c r="E11"/>
    </row>
    <row r="12" spans="1:6" s="6" customFormat="1" x14ac:dyDescent="0.25">
      <c r="A12"/>
      <c r="B12"/>
      <c r="C12"/>
      <c r="D12"/>
      <c r="E12"/>
    </row>
    <row r="13" spans="1:6" s="6" customFormat="1" ht="18" customHeight="1" x14ac:dyDescent="0.25">
      <c r="A13"/>
      <c r="B13"/>
      <c r="C13"/>
      <c r="D13"/>
      <c r="E13"/>
    </row>
    <row r="14" spans="1:6" s="6" customFormat="1" x14ac:dyDescent="0.25">
      <c r="A14"/>
      <c r="B14"/>
      <c r="C14"/>
      <c r="D14"/>
      <c r="E14"/>
    </row>
    <row r="15" spans="1:6" s="6" customFormat="1" x14ac:dyDescent="0.25">
      <c r="A15"/>
      <c r="B15"/>
      <c r="C15"/>
      <c r="D15"/>
      <c r="E15"/>
    </row>
  </sheetData>
  <mergeCells count="3">
    <mergeCell ref="A1:E1"/>
    <mergeCell ref="A3:E3"/>
    <mergeCell ref="A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14"/>
  <sheetViews>
    <sheetView zoomScale="90" zoomScaleNormal="90" workbookViewId="0">
      <selection activeCell="A17" sqref="A17"/>
    </sheetView>
  </sheetViews>
  <sheetFormatPr defaultColWidth="17.7109375" defaultRowHeight="15" x14ac:dyDescent="0.25"/>
  <cols>
    <col min="1" max="1" width="9.42578125" customWidth="1"/>
    <col min="2" max="2" width="11.85546875" customWidth="1"/>
    <col min="3" max="6" width="13.42578125" customWidth="1"/>
  </cols>
  <sheetData>
    <row r="1" spans="1:6" s="6" customFormat="1" x14ac:dyDescent="0.25">
      <c r="A1"/>
      <c r="B1"/>
      <c r="C1"/>
      <c r="D1"/>
      <c r="E1"/>
      <c r="F1"/>
    </row>
    <row r="2" spans="1:6" s="6" customFormat="1" ht="15.75" x14ac:dyDescent="0.2">
      <c r="A2" s="171" t="s">
        <v>1</v>
      </c>
      <c r="B2" s="171"/>
      <c r="C2" s="171"/>
      <c r="D2" s="171"/>
      <c r="E2" s="171"/>
      <c r="F2" s="171"/>
    </row>
    <row r="3" spans="1:6" s="6" customFormat="1" ht="12.75" x14ac:dyDescent="0.2">
      <c r="A3" s="113"/>
      <c r="B3" s="176" t="s">
        <v>17</v>
      </c>
      <c r="C3" s="176"/>
      <c r="D3" s="177" t="s">
        <v>18</v>
      </c>
      <c r="E3" s="177"/>
      <c r="F3" s="177"/>
    </row>
    <row r="4" spans="1:6" s="6" customFormat="1" ht="102" x14ac:dyDescent="0.2">
      <c r="A4" s="30" t="s">
        <v>19</v>
      </c>
      <c r="B4" s="30" t="s">
        <v>139</v>
      </c>
      <c r="C4" s="30" t="s">
        <v>140</v>
      </c>
      <c r="D4" s="30" t="s">
        <v>141</v>
      </c>
      <c r="E4" s="30" t="s">
        <v>142</v>
      </c>
      <c r="F4" s="30" t="s">
        <v>143</v>
      </c>
    </row>
    <row r="5" spans="1:6" s="6" customFormat="1" ht="12.75" x14ac:dyDescent="0.2">
      <c r="A5" s="173" t="s">
        <v>39</v>
      </c>
      <c r="B5" s="174"/>
      <c r="C5" s="174"/>
      <c r="D5" s="174"/>
      <c r="E5" s="174"/>
      <c r="F5" s="175"/>
    </row>
    <row r="6" spans="1:6" s="6" customFormat="1" ht="12.75" x14ac:dyDescent="0.2">
      <c r="A6" s="111">
        <v>1</v>
      </c>
      <c r="B6" s="111">
        <v>0</v>
      </c>
      <c r="C6" s="111">
        <v>6</v>
      </c>
      <c r="D6" s="111">
        <v>0</v>
      </c>
      <c r="E6" s="111">
        <v>0</v>
      </c>
      <c r="F6" s="111">
        <f>B6+C6+D6+E6</f>
        <v>6</v>
      </c>
    </row>
    <row r="7" spans="1:6" s="6" customFormat="1" ht="12.75" x14ac:dyDescent="0.2">
      <c r="A7" s="111">
        <v>2</v>
      </c>
      <c r="B7" s="111">
        <v>0</v>
      </c>
      <c r="C7" s="111">
        <f>F6</f>
        <v>6</v>
      </c>
      <c r="D7" s="111">
        <v>0</v>
      </c>
      <c r="E7" s="111">
        <v>0</v>
      </c>
      <c r="F7" s="111">
        <f>B7+C7+D7+E7</f>
        <v>6</v>
      </c>
    </row>
    <row r="8" spans="1:6" s="6" customFormat="1" ht="12.75" x14ac:dyDescent="0.2">
      <c r="A8" s="111">
        <v>3</v>
      </c>
      <c r="B8" s="111">
        <v>0</v>
      </c>
      <c r="C8" s="111">
        <f>F7</f>
        <v>6</v>
      </c>
      <c r="D8" s="111">
        <v>0</v>
      </c>
      <c r="E8" s="111">
        <v>0</v>
      </c>
      <c r="F8" s="111">
        <f>B8+C8+D8+E8</f>
        <v>6</v>
      </c>
    </row>
    <row r="9" spans="1:6" s="6" customFormat="1" ht="12.75" x14ac:dyDescent="0.2">
      <c r="A9" s="111" t="s">
        <v>20</v>
      </c>
      <c r="B9" s="111">
        <f>AVERAGE(B6:B8)</f>
        <v>0</v>
      </c>
      <c r="C9" s="111">
        <f>AVERAGE(C6:C8)</f>
        <v>6</v>
      </c>
      <c r="D9" s="111">
        <f t="shared" ref="D9:E9" si="0">AVERAGE(D6:D8)</f>
        <v>0</v>
      </c>
      <c r="E9" s="111">
        <f t="shared" si="0"/>
        <v>0</v>
      </c>
      <c r="F9" s="111">
        <f>AVERAGE(F6:F8)</f>
        <v>6</v>
      </c>
    </row>
    <row r="10" spans="1:6" x14ac:dyDescent="0.25">
      <c r="A10" s="173" t="s">
        <v>74</v>
      </c>
      <c r="B10" s="174"/>
      <c r="C10" s="174"/>
      <c r="D10" s="174"/>
      <c r="E10" s="174"/>
      <c r="F10" s="175"/>
    </row>
    <row r="11" spans="1:6" x14ac:dyDescent="0.25">
      <c r="A11" s="111">
        <v>1</v>
      </c>
      <c r="B11" s="111">
        <v>0</v>
      </c>
      <c r="C11" s="111">
        <v>1</v>
      </c>
      <c r="D11" s="111">
        <v>0</v>
      </c>
      <c r="E11" s="111">
        <v>0</v>
      </c>
      <c r="F11" s="111">
        <f>B11+C11+D11+E11</f>
        <v>1</v>
      </c>
    </row>
    <row r="12" spans="1:6" x14ac:dyDescent="0.25">
      <c r="A12" s="111">
        <v>2</v>
      </c>
      <c r="B12" s="111">
        <v>0</v>
      </c>
      <c r="C12" s="111">
        <f>F11</f>
        <v>1</v>
      </c>
      <c r="D12" s="111">
        <v>0</v>
      </c>
      <c r="E12" s="111">
        <v>0</v>
      </c>
      <c r="F12" s="111">
        <f>B12+C12+D12+E12</f>
        <v>1</v>
      </c>
    </row>
    <row r="13" spans="1:6" x14ac:dyDescent="0.25">
      <c r="A13" s="111">
        <v>3</v>
      </c>
      <c r="B13" s="111">
        <v>0</v>
      </c>
      <c r="C13" s="111">
        <f>F12</f>
        <v>1</v>
      </c>
      <c r="D13" s="111">
        <v>0</v>
      </c>
      <c r="E13" s="111">
        <v>0</v>
      </c>
      <c r="F13" s="111">
        <f>B13+C13+D13+E13</f>
        <v>1</v>
      </c>
    </row>
    <row r="14" spans="1:6" x14ac:dyDescent="0.25">
      <c r="A14" s="111" t="s">
        <v>20</v>
      </c>
      <c r="B14" s="111">
        <f>AVERAGE(B11:B13)</f>
        <v>0</v>
      </c>
      <c r="C14" s="111">
        <f>AVERAGE(C11:C13)</f>
        <v>1</v>
      </c>
      <c r="D14" s="111">
        <f t="shared" ref="D14:E14" si="1">AVERAGE(D11:D13)</f>
        <v>0</v>
      </c>
      <c r="E14" s="111">
        <f t="shared" si="1"/>
        <v>0</v>
      </c>
      <c r="F14" s="111">
        <f>AVERAGE(F11:F13)</f>
        <v>1</v>
      </c>
    </row>
  </sheetData>
  <mergeCells count="5">
    <mergeCell ref="A5:F5"/>
    <mergeCell ref="A10:F10"/>
    <mergeCell ref="A2:F2"/>
    <mergeCell ref="B3:C3"/>
    <mergeCell ref="D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2024-10-24T15:08:33+00:00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788708A-52BB-4D0F-B232-80F9E123F193}">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1891fcec-84c2-4840-9468-b51a784ab0d1"/>
    <ds:schemaRef ds:uri="http://schemas.openxmlformats.org/package/2006/metadata/core-properties"/>
    <ds:schemaRef ds:uri="4d6aed1e-57d3-46e3-9aba-f706adbce63b"/>
    <ds:schemaRef ds:uri="http://purl.org/dc/elements/1.1/"/>
  </ds:schemaRefs>
</ds:datastoreItem>
</file>

<file path=customXml/itemProps3.xml><?xml version="1.0" encoding="utf-8"?>
<ds:datastoreItem xmlns:ds="http://schemas.openxmlformats.org/officeDocument/2006/customXml" ds:itemID="{D1CDE557-8ED1-4914-975E-69CCCFBD2BC1}"/>
</file>

<file path=customXml/itemProps4.xml><?xml version="1.0" encoding="utf-8"?>
<ds:datastoreItem xmlns:ds="http://schemas.openxmlformats.org/officeDocument/2006/customXml" ds:itemID="{927BC604-0D9D-4F73-9039-D5005E45A0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2024-04-02T14:48:14Z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