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S:\Tracy\ICRs - SPPD\FY2024\1686.13 Secondary Lead Smelter Industry NESHAP\Drafts\Send to EPA\"/>
    </mc:Choice>
  </mc:AlternateContent>
  <xr:revisionPtr revIDLastSave="0" documentId="13_ncr:1_{55CF458C-FCEB-485F-A6CB-555B6A3EC6CF}" xr6:coauthVersionLast="47" xr6:coauthVersionMax="47" xr10:uidLastSave="{00000000-0000-0000-0000-000000000000}"/>
  <bookViews>
    <workbookView xWindow="-28920" yWindow="-3765" windowWidth="29040" windowHeight="16440" xr2:uid="{D855CF00-F869-48B3-9963-4AD001D31E8A}"/>
  </bookViews>
  <sheets>
    <sheet name="Summary" sheetId="6" r:id="rId1"/>
    <sheet name="Table 1" sheetId="1" r:id="rId2"/>
    <sheet name="Table 2" sheetId="2" r:id="rId3"/>
    <sheet name="Capital O&amp;M" sheetId="3" r:id="rId4"/>
    <sheet name="Responses" sheetId="5" r:id="rId5"/>
    <sheet name="Respondents" sheetId="4" r:id="rId6"/>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E9" i="5" l="1"/>
  <c r="F16" i="2"/>
  <c r="I16" i="2"/>
  <c r="D15" i="2"/>
  <c r="E6" i="2"/>
  <c r="G11" i="3"/>
  <c r="I45" i="1" l="1"/>
  <c r="F45" i="1"/>
  <c r="G45" i="1" s="1"/>
  <c r="E7" i="2"/>
  <c r="H45" i="1" l="1"/>
  <c r="E12" i="1"/>
  <c r="E11" i="1"/>
  <c r="E14" i="1"/>
  <c r="E35" i="1" s="1"/>
  <c r="D6" i="3"/>
  <c r="D7" i="3"/>
  <c r="D8" i="3"/>
  <c r="D9" i="3"/>
  <c r="D10" i="3"/>
  <c r="D5" i="3"/>
  <c r="D11" i="3" s="1"/>
  <c r="G6" i="3"/>
  <c r="G7" i="3"/>
  <c r="G8" i="3"/>
  <c r="G9" i="3"/>
  <c r="G10" i="3"/>
  <c r="G5" i="3"/>
  <c r="E5" i="5"/>
  <c r="E6" i="5"/>
  <c r="E7" i="5"/>
  <c r="E8" i="5"/>
  <c r="E4" i="5"/>
  <c r="F8" i="4"/>
  <c r="E8" i="4"/>
  <c r="D8" i="4"/>
  <c r="B8" i="4"/>
  <c r="C8" i="4"/>
  <c r="B7" i="4"/>
  <c r="F7" i="4" s="1"/>
  <c r="F6" i="4"/>
  <c r="B6" i="4"/>
  <c r="F5" i="4"/>
  <c r="F15" i="2"/>
  <c r="D14" i="2"/>
  <c r="F14" i="2" s="1"/>
  <c r="D13" i="2"/>
  <c r="F13" i="2" s="1"/>
  <c r="D12" i="2"/>
  <c r="F12" i="2" s="1"/>
  <c r="D11" i="2"/>
  <c r="F11" i="2" s="1"/>
  <c r="H11" i="2" s="1"/>
  <c r="D7" i="2"/>
  <c r="D6" i="2"/>
  <c r="D45" i="1"/>
  <c r="G44" i="1"/>
  <c r="F44" i="1"/>
  <c r="H44" i="1" s="1"/>
  <c r="D44" i="1"/>
  <c r="D43" i="1"/>
  <c r="F43" i="1" s="1"/>
  <c r="D42" i="1"/>
  <c r="F42" i="1" s="1"/>
  <c r="F41" i="1"/>
  <c r="G41" i="1" s="1"/>
  <c r="D41" i="1"/>
  <c r="F40" i="1"/>
  <c r="G40" i="1" s="1"/>
  <c r="D40" i="1"/>
  <c r="D39" i="1"/>
  <c r="F39" i="1" s="1"/>
  <c r="D38" i="1"/>
  <c r="F38" i="1" s="1"/>
  <c r="F37" i="1"/>
  <c r="G37" i="1" s="1"/>
  <c r="D37" i="1"/>
  <c r="G36" i="1"/>
  <c r="F36" i="1"/>
  <c r="D36" i="1"/>
  <c r="D35" i="1"/>
  <c r="D34" i="1"/>
  <c r="F34" i="1" s="1"/>
  <c r="F33" i="1"/>
  <c r="G33" i="1" s="1"/>
  <c r="D33" i="1"/>
  <c r="F32" i="1"/>
  <c r="G32" i="1" s="1"/>
  <c r="D32" i="1"/>
  <c r="D25" i="1"/>
  <c r="D23" i="1"/>
  <c r="F23" i="1" s="1"/>
  <c r="H18" i="1"/>
  <c r="F18" i="1"/>
  <c r="G18" i="1" s="1"/>
  <c r="I18" i="1" s="1"/>
  <c r="D18" i="1"/>
  <c r="F17" i="1"/>
  <c r="D17" i="1"/>
  <c r="D16" i="1"/>
  <c r="F16" i="1" s="1"/>
  <c r="D15" i="1"/>
  <c r="F15" i="1" s="1"/>
  <c r="D14" i="1"/>
  <c r="F13" i="1"/>
  <c r="D13" i="1"/>
  <c r="D12" i="1"/>
  <c r="D11" i="1"/>
  <c r="D10" i="1"/>
  <c r="F10" i="1" s="1"/>
  <c r="F9" i="1"/>
  <c r="D9" i="1"/>
  <c r="E25" i="1"/>
  <c r="F25" i="1" s="1"/>
  <c r="D7" i="1"/>
  <c r="F7" i="1" s="1"/>
  <c r="F7" i="2" l="1"/>
  <c r="H7" i="2" s="1"/>
  <c r="F6" i="2"/>
  <c r="H6" i="2" s="1"/>
  <c r="F12" i="1"/>
  <c r="G12" i="1" s="1"/>
  <c r="I12" i="1" s="1"/>
  <c r="C24" i="1"/>
  <c r="D24" i="1" s="1"/>
  <c r="F11" i="1"/>
  <c r="H11" i="1" s="1"/>
  <c r="C22" i="1"/>
  <c r="D22" i="1" s="1"/>
  <c r="F22" i="1" s="1"/>
  <c r="H22" i="1" s="1"/>
  <c r="F35" i="1"/>
  <c r="F14" i="1"/>
  <c r="I11" i="3"/>
  <c r="H37" i="1"/>
  <c r="H41" i="1"/>
  <c r="I41" i="1" s="1"/>
  <c r="I37" i="1"/>
  <c r="I44" i="1"/>
  <c r="H33" i="1"/>
  <c r="I33" i="1" s="1"/>
  <c r="I7" i="1"/>
  <c r="H12" i="2"/>
  <c r="G12" i="2"/>
  <c r="H14" i="2"/>
  <c r="G14" i="2"/>
  <c r="G13" i="2"/>
  <c r="H13" i="2"/>
  <c r="I13" i="2" s="1"/>
  <c r="G7" i="2"/>
  <c r="H15" i="2"/>
  <c r="G15" i="2"/>
  <c r="G11" i="2"/>
  <c r="I11" i="2" s="1"/>
  <c r="H35" i="1"/>
  <c r="G35" i="1"/>
  <c r="H43" i="1"/>
  <c r="G43" i="1"/>
  <c r="I43" i="1" s="1"/>
  <c r="H38" i="1"/>
  <c r="G38" i="1"/>
  <c r="I38" i="1" s="1"/>
  <c r="H12" i="1"/>
  <c r="H23" i="1"/>
  <c r="G23" i="1"/>
  <c r="H15" i="1"/>
  <c r="G15" i="1"/>
  <c r="I15" i="1"/>
  <c r="H7" i="1"/>
  <c r="G7" i="1"/>
  <c r="H16" i="1"/>
  <c r="G16" i="1"/>
  <c r="I16" i="1" s="1"/>
  <c r="G25" i="1"/>
  <c r="H25" i="1"/>
  <c r="H9" i="1"/>
  <c r="G9" i="1"/>
  <c r="I9" i="1" s="1"/>
  <c r="H13" i="1"/>
  <c r="I13" i="1" s="1"/>
  <c r="G13" i="1"/>
  <c r="G17" i="1"/>
  <c r="H17" i="1"/>
  <c r="I17" i="1" s="1"/>
  <c r="H34" i="1"/>
  <c r="G34" i="1"/>
  <c r="I34" i="1" s="1"/>
  <c r="H42" i="1"/>
  <c r="G42" i="1"/>
  <c r="I42" i="1" s="1"/>
  <c r="G39" i="1"/>
  <c r="I39" i="1" s="1"/>
  <c r="H39" i="1"/>
  <c r="G10" i="1"/>
  <c r="H10" i="1"/>
  <c r="H14" i="1"/>
  <c r="G14" i="1"/>
  <c r="I14" i="1" s="1"/>
  <c r="H36" i="1"/>
  <c r="I36" i="1" s="1"/>
  <c r="E24" i="1"/>
  <c r="F24" i="1" s="1"/>
  <c r="H32" i="1"/>
  <c r="I32" i="1" s="1"/>
  <c r="H40" i="1"/>
  <c r="I40" i="1" s="1"/>
  <c r="I49" i="1" l="1"/>
  <c r="B6" i="6"/>
  <c r="I15" i="2"/>
  <c r="G6" i="2"/>
  <c r="I6" i="2" s="1"/>
  <c r="I14" i="2"/>
  <c r="I12" i="2"/>
  <c r="I11" i="1"/>
  <c r="G11" i="1"/>
  <c r="G22" i="1"/>
  <c r="I35" i="1"/>
  <c r="I7" i="2"/>
  <c r="I23" i="1"/>
  <c r="I10" i="1"/>
  <c r="I22" i="1"/>
  <c r="I25" i="1"/>
  <c r="H24" i="1"/>
  <c r="G24" i="1"/>
  <c r="I24" i="1" s="1"/>
  <c r="I47" i="1"/>
  <c r="F47" i="1"/>
  <c r="F26" i="1"/>
  <c r="F48" i="1" l="1"/>
  <c r="I26" i="1"/>
  <c r="I48" i="1" s="1"/>
  <c r="I50" i="1" s="1"/>
  <c r="B5" i="6" s="1"/>
  <c r="K41" i="1" l="1"/>
  <c r="B4" i="6"/>
  <c r="B3" i="6"/>
  <c r="B2" i="6" l="1"/>
</calcChain>
</file>

<file path=xl/sharedStrings.xml><?xml version="1.0" encoding="utf-8"?>
<sst xmlns="http://schemas.openxmlformats.org/spreadsheetml/2006/main" count="183" uniqueCount="149">
  <si>
    <t>ICR Summary Information</t>
  </si>
  <si>
    <t>Number of Respondents</t>
  </si>
  <si>
    <t>Total Estimated Burden Hours</t>
  </si>
  <si>
    <t>Total Estimated Costs</t>
  </si>
  <si>
    <t>Annualized Capital O&amp;M</t>
  </si>
  <si>
    <t>Total Annual Responses</t>
  </si>
  <si>
    <t>Form Number</t>
  </si>
  <si>
    <t>Labor Rates</t>
  </si>
  <si>
    <t>Management</t>
  </si>
  <si>
    <t>Technical</t>
  </si>
  <si>
    <t>Clerical</t>
  </si>
  <si>
    <t>hr/response</t>
  </si>
  <si>
    <t>Assumptions:</t>
  </si>
  <si>
    <t>Burden item</t>
  </si>
  <si>
    <t xml:space="preserve">Technical </t>
  </si>
  <si>
    <r>
      <t>Capital/Startup vs. Operation and Maintenance (O&amp;M) Costs</t>
    </r>
    <r>
      <rPr>
        <sz val="10"/>
        <color theme="1"/>
        <rFont val="Times New Roman"/>
        <family val="1"/>
      </rPr>
      <t> </t>
    </r>
  </si>
  <si>
    <t>(A)</t>
  </si>
  <si>
    <t>(B)</t>
  </si>
  <si>
    <t>(C)</t>
  </si>
  <si>
    <t>(D)</t>
  </si>
  <si>
    <t>(E)</t>
  </si>
  <si>
    <t>(F)</t>
  </si>
  <si>
    <t>(G)</t>
  </si>
  <si>
    <t>Continuous Monitoring Device</t>
  </si>
  <si>
    <t>Capital/Startup Cost for One Respondent</t>
  </si>
  <si>
    <t>Total Capital/Startup Cost,  (B X C)</t>
  </si>
  <si>
    <t>Annual O&amp;M Costs for One Respondent</t>
  </si>
  <si>
    <t>Total O&amp;M, 
(E X F)</t>
  </si>
  <si>
    <t>Information Collection Activity</t>
  </si>
  <si>
    <r>
      <t xml:space="preserve">Number of Respondents </t>
    </r>
    <r>
      <rPr>
        <vertAlign val="superscript"/>
        <sz val="10"/>
        <color rgb="FF000000"/>
        <rFont val="Times New Roman"/>
        <family val="1"/>
      </rPr>
      <t>a</t>
    </r>
  </si>
  <si>
    <t>Number of Responses</t>
  </si>
  <si>
    <t>Number of Existing Respondents That Keep Records But Do Not Submit Reports</t>
  </si>
  <si>
    <t>Total Annual Responses E=(BxC)+D</t>
  </si>
  <si>
    <t>Semiannual report</t>
  </si>
  <si>
    <t>Total</t>
  </si>
  <si>
    <t>Respondents That Submit Reports</t>
  </si>
  <si>
    <t>Respondents That Do Not Submit Any Reports</t>
  </si>
  <si>
    <t>Year</t>
  </si>
  <si>
    <r>
      <t xml:space="preserve">Number of New Respondents </t>
    </r>
    <r>
      <rPr>
        <b/>
        <vertAlign val="superscript"/>
        <sz val="10"/>
        <color rgb="FF000000"/>
        <rFont val="Times New Roman"/>
        <family val="1"/>
      </rPr>
      <t>a</t>
    </r>
  </si>
  <si>
    <t>Number of Existing Respondents</t>
  </si>
  <si>
    <t>Number of Existing Respondents that keep records but do not submit reports</t>
  </si>
  <si>
    <t>Number of Existing Respondents That Are Also New Respondents</t>
  </si>
  <si>
    <t>Number of Respondents (E=A+B+C-D)</t>
  </si>
  <si>
    <t>Average</t>
  </si>
  <si>
    <r>
      <t xml:space="preserve">a </t>
    </r>
    <r>
      <rPr>
        <sz val="10"/>
        <color rgb="FF000000"/>
        <rFont val="Times New Roman"/>
        <family val="1"/>
      </rPr>
      <t xml:space="preserve">  New respondents include sources with constructed and reconstructed affected facilities.</t>
    </r>
  </si>
  <si>
    <t>Not Applicable</t>
  </si>
  <si>
    <t>Table 1: Annual Respondent Burden and Cost – NESHAP for the Secondary Lead Smelter Industry (40 CFR Part 63, Subpart X) (Renewal)</t>
  </si>
  <si>
    <t>(A)
Person-hours per occurrence</t>
  </si>
  <si>
    <t>(B)
Annual occurrences per respondent</t>
  </si>
  <si>
    <t>(C)
Person-hours per respondent per year
(A x B)</t>
  </si>
  <si>
    <r>
      <t xml:space="preserve">(D)
Respondents per year </t>
    </r>
    <r>
      <rPr>
        <b/>
        <vertAlign val="superscript"/>
        <sz val="10"/>
        <color theme="1"/>
        <rFont val="Times New Roman"/>
        <family val="1"/>
      </rPr>
      <t>a</t>
    </r>
  </si>
  <si>
    <t>(E)
Technical hours per year 
(C x D)</t>
  </si>
  <si>
    <t>(F)
Management hours per year
(E x 0.05)</t>
  </si>
  <si>
    <t>(G)
Clerical hours per year
(E x 0.10)</t>
  </si>
  <si>
    <r>
      <t xml:space="preserve">(H)
Annual cost ($) </t>
    </r>
    <r>
      <rPr>
        <b/>
        <vertAlign val="superscript"/>
        <sz val="10"/>
        <color theme="1"/>
        <rFont val="Times New Roman"/>
        <family val="1"/>
      </rPr>
      <t>b</t>
    </r>
  </si>
  <si>
    <t>1.  Applications</t>
  </si>
  <si>
    <t>N/A</t>
  </si>
  <si>
    <t>2.  Surveys and studies</t>
  </si>
  <si>
    <t xml:space="preserve"> N/A</t>
  </si>
  <si>
    <t>3.  Reporting requirements</t>
  </si>
  <si>
    <r>
      <t xml:space="preserve">A.  Familiarization with the regulatory requirements </t>
    </r>
    <r>
      <rPr>
        <vertAlign val="superscript"/>
        <sz val="10"/>
        <color theme="1"/>
        <rFont val="Times New Roman"/>
        <family val="1"/>
      </rPr>
      <t>a</t>
    </r>
  </si>
  <si>
    <r>
      <t>B.  Required activities</t>
    </r>
    <r>
      <rPr>
        <vertAlign val="superscript"/>
        <sz val="10"/>
        <color theme="1"/>
        <rFont val="Times New Roman"/>
        <family val="1"/>
      </rPr>
      <t>c</t>
    </r>
  </si>
  <si>
    <t>Annual performance test</t>
  </si>
  <si>
    <t>THC testing</t>
  </si>
  <si>
    <t>Dioxin/furan testing</t>
  </si>
  <si>
    <t>Lead testing</t>
  </si>
  <si>
    <t>Continuous particulate monitor</t>
  </si>
  <si>
    <t>Differential pressure monitor</t>
  </si>
  <si>
    <t>Inspect capture hoods</t>
  </si>
  <si>
    <t>Inspect and repair enclosures</t>
  </si>
  <si>
    <t>Inspect battery storage areas</t>
  </si>
  <si>
    <r>
      <t xml:space="preserve">Revise SOP manual </t>
    </r>
    <r>
      <rPr>
        <vertAlign val="superscript"/>
        <sz val="10"/>
        <color theme="1"/>
        <rFont val="Times New Roman"/>
        <family val="1"/>
      </rPr>
      <t>d</t>
    </r>
  </si>
  <si>
    <t>C.  Create information</t>
  </si>
  <si>
    <t>See 3B</t>
  </si>
  <si>
    <t>D.  Gather information</t>
  </si>
  <si>
    <t>See 3E</t>
  </si>
  <si>
    <t>E.  Report preparation</t>
  </si>
  <si>
    <r>
      <t xml:space="preserve">Notification of performance test </t>
    </r>
    <r>
      <rPr>
        <vertAlign val="superscript"/>
        <sz val="10"/>
        <color theme="1"/>
        <rFont val="Times New Roman"/>
        <family val="1"/>
      </rPr>
      <t>e</t>
    </r>
  </si>
  <si>
    <t>Semiannual compliance report</t>
  </si>
  <si>
    <r>
      <t xml:space="preserve">Annual (performance test) report </t>
    </r>
    <r>
      <rPr>
        <vertAlign val="superscript"/>
        <sz val="10"/>
        <color theme="1"/>
        <rFont val="Times New Roman"/>
        <family val="1"/>
      </rPr>
      <t>e</t>
    </r>
  </si>
  <si>
    <r>
      <t xml:space="preserve">Differential pressure monitoring report </t>
    </r>
    <r>
      <rPr>
        <vertAlign val="superscript"/>
        <sz val="10"/>
        <color theme="1"/>
        <rFont val="Times New Roman"/>
        <family val="1"/>
      </rPr>
      <t>f</t>
    </r>
  </si>
  <si>
    <t>Reporting Subtotal</t>
  </si>
  <si>
    <t>1.  Recordkeeping requirements</t>
  </si>
  <si>
    <t>A.  Familiarization with the regulatory requirements</t>
  </si>
  <si>
    <t>See 3A</t>
  </si>
  <si>
    <t>B.  Implement activities</t>
  </si>
  <si>
    <t>C.  Develop record system</t>
  </si>
  <si>
    <t>D.  Record information</t>
  </si>
  <si>
    <t>Fugitives</t>
  </si>
  <si>
    <t>Flow weighted averages for lead</t>
  </si>
  <si>
    <t>Differential pressure monitors</t>
  </si>
  <si>
    <t>Power outages</t>
  </si>
  <si>
    <t>Facility enclosure inspections</t>
  </si>
  <si>
    <t>Startup and shutdown periods</t>
  </si>
  <si>
    <t>Malfunctions</t>
  </si>
  <si>
    <t>Actions taken during malfunctions</t>
  </si>
  <si>
    <t>Bag Leak Detection System</t>
  </si>
  <si>
    <t>Furnace inspections</t>
  </si>
  <si>
    <t>Plastic battery casing material recovery</t>
  </si>
  <si>
    <t>Monitoring parameters, performance tests, and periodic inspections</t>
  </si>
  <si>
    <t>E.  Personnel training</t>
  </si>
  <si>
    <t>F.  Time for audits</t>
  </si>
  <si>
    <t>Recordkeeping Subtotal</t>
  </si>
  <si>
    <r>
      <t xml:space="preserve">Total Labor Burden and Costs (rounded) </t>
    </r>
    <r>
      <rPr>
        <b/>
        <vertAlign val="superscript"/>
        <sz val="10"/>
        <color theme="1"/>
        <rFont val="Times New Roman"/>
        <family val="1"/>
      </rPr>
      <t>g</t>
    </r>
  </si>
  <si>
    <r>
      <t xml:space="preserve">Total Capital and O&amp;M Cost (rounded) </t>
    </r>
    <r>
      <rPr>
        <b/>
        <vertAlign val="superscript"/>
        <sz val="10"/>
        <color theme="1"/>
        <rFont val="Times New Roman"/>
        <family val="1"/>
      </rPr>
      <t>g</t>
    </r>
  </si>
  <si>
    <r>
      <t xml:space="preserve">GRAND TOTAL (rounded) </t>
    </r>
    <r>
      <rPr>
        <b/>
        <vertAlign val="superscript"/>
        <sz val="10"/>
        <color theme="1"/>
        <rFont val="Times New Roman"/>
        <family val="1"/>
      </rPr>
      <t>g</t>
    </r>
  </si>
  <si>
    <r>
      <rPr>
        <vertAlign val="superscript"/>
        <sz val="10"/>
        <rFont val="Times New Roman"/>
        <family val="1"/>
      </rPr>
      <t>f</t>
    </r>
    <r>
      <rPr>
        <sz val="10"/>
        <rFont val="Times New Roman"/>
        <family val="1"/>
      </rPr>
      <t xml:space="preserve">   EPA assumes that one report will be submitted for all differential pressure monitors at the facility. </t>
    </r>
  </si>
  <si>
    <r>
      <rPr>
        <vertAlign val="superscript"/>
        <sz val="10"/>
        <rFont val="Times New Roman"/>
        <family val="1"/>
      </rPr>
      <t>g</t>
    </r>
    <r>
      <rPr>
        <sz val="10"/>
        <rFont val="Times New Roman"/>
        <family val="1"/>
      </rPr>
      <t xml:space="preserve">  Totals have been rounded to 3 significant figures. Figures may not add exactly due to rounding.</t>
    </r>
  </si>
  <si>
    <t>Table 2: Average Annual EPA Burden and Cost – NESHAP for the Secondary Lead Smelter Industry (40 CFR Part 63, Subpart X) (Renewal)</t>
  </si>
  <si>
    <t>(A)
EPA person-hours per occurrence</t>
  </si>
  <si>
    <t>(C)
EPA person-hours per respondent per year
(A x B)</t>
  </si>
  <si>
    <t>(E)
Technical hours per year
(C x D)</t>
  </si>
  <si>
    <t>2.  Required activities</t>
  </si>
  <si>
    <r>
      <t xml:space="preserve">A.  Observe stack tests </t>
    </r>
    <r>
      <rPr>
        <vertAlign val="superscript"/>
        <sz val="10"/>
        <color theme="1"/>
        <rFont val="Times New Roman"/>
        <family val="1"/>
      </rPr>
      <t>c</t>
    </r>
  </si>
  <si>
    <r>
      <t xml:space="preserve">B.  Excess emissions - enforcement activities </t>
    </r>
    <r>
      <rPr>
        <vertAlign val="superscript"/>
        <sz val="10"/>
        <color theme="1"/>
        <rFont val="Times New Roman"/>
        <family val="1"/>
      </rPr>
      <t>d</t>
    </r>
  </si>
  <si>
    <t>E.  Report reviews</t>
  </si>
  <si>
    <t xml:space="preserve">      Notification of performance test</t>
  </si>
  <si>
    <t>Annual report</t>
  </si>
  <si>
    <t>Differential pressure monitoring report</t>
  </si>
  <si>
    <r>
      <t xml:space="preserve">F.  Prepare annual summary report </t>
    </r>
    <r>
      <rPr>
        <vertAlign val="superscript"/>
        <sz val="10"/>
        <color theme="1"/>
        <rFont val="Times New Roman"/>
        <family val="1"/>
      </rPr>
      <t>e</t>
    </r>
  </si>
  <si>
    <r>
      <t xml:space="preserve">TOTAL (rounded) </t>
    </r>
    <r>
      <rPr>
        <b/>
        <vertAlign val="superscript"/>
        <sz val="10"/>
        <color theme="1"/>
        <rFont val="Times New Roman"/>
        <family val="1"/>
      </rPr>
      <t>f</t>
    </r>
  </si>
  <si>
    <r>
      <t xml:space="preserve">f   </t>
    </r>
    <r>
      <rPr>
        <sz val="10"/>
        <rFont val="Times New Roman"/>
        <family val="1"/>
      </rPr>
      <t>Totals have been rounded to 3 significant figures. Figures may not add exactly due to rounding.</t>
    </r>
  </si>
  <si>
    <t>Notification of Performance Test</t>
  </si>
  <si>
    <t>Annual (performance test) report</t>
  </si>
  <si>
    <t>Revised Standard Operating Procedures Manual</t>
  </si>
  <si>
    <t>HEPA filter monitor</t>
  </si>
  <si>
    <r>
      <rPr>
        <vertAlign val="superscript"/>
        <sz val="10"/>
        <rFont val="Times New Roman"/>
        <family val="1"/>
      </rPr>
      <t>c</t>
    </r>
    <r>
      <rPr>
        <sz val="10"/>
        <rFont val="Times New Roman"/>
        <family val="1"/>
      </rPr>
      <t xml:space="preserve">  EPA has assumed that all facilities will have CPMs.</t>
    </r>
  </si>
  <si>
    <r>
      <rPr>
        <vertAlign val="superscript"/>
        <sz val="10"/>
        <rFont val="Times New Roman"/>
        <family val="1"/>
      </rPr>
      <t>d</t>
    </r>
    <r>
      <rPr>
        <sz val="10"/>
        <rFont val="Times New Roman"/>
        <family val="1"/>
      </rPr>
      <t xml:space="preserve">  EPA has assumed that each facility will have two differential pressure monitors.</t>
    </r>
  </si>
  <si>
    <r>
      <rPr>
        <vertAlign val="superscript"/>
        <sz val="10"/>
        <rFont val="Times New Roman"/>
        <family val="1"/>
      </rPr>
      <t xml:space="preserve">e </t>
    </r>
    <r>
      <rPr>
        <sz val="10"/>
        <rFont val="Times New Roman"/>
        <family val="1"/>
      </rPr>
      <t xml:space="preserve"> Totals have been rounded to 3 significant figures. Figures may not add exactly due to rounding.</t>
    </r>
  </si>
  <si>
    <r>
      <rPr>
        <vertAlign val="superscript"/>
        <sz val="10"/>
        <rFont val="Times New Roman"/>
        <family val="1"/>
      </rPr>
      <t>a</t>
    </r>
    <r>
      <rPr>
        <sz val="10"/>
        <rFont val="Times New Roman"/>
        <family val="1"/>
      </rPr>
      <t xml:space="preserve">  EPA estimates an average of 11 existing facilities and no new or modified facilities per year will be subject to the NESHAP over the next 3 years. In addition to the 11 active facilities there is one inactive facility that has been idled since 2013. We assume that each source subject to the standard will have to familiarize with the regulatory requirements each year.  Since there are no new or modified/reconstructed facilities expected the notifications for startup, intention to construct/reconstruct, notification of applicability and notification of initial compliance will not occur during this three-year ICR period.</t>
    </r>
  </si>
  <si>
    <r>
      <t>a</t>
    </r>
    <r>
      <rPr>
        <sz val="10"/>
        <color theme="1"/>
        <rFont val="Times New Roman"/>
        <family val="1"/>
      </rPr>
      <t xml:space="preserve">  EPA estimates an average of 11 existing facilities and no new facilities per year will be subject to the NESHAP over the next 3 years. </t>
    </r>
  </si>
  <si>
    <r>
      <t xml:space="preserve">c   </t>
    </r>
    <r>
      <rPr>
        <sz val="10"/>
        <rFont val="Times New Roman"/>
        <family val="1"/>
      </rPr>
      <t>Testing frequency was assumed as follows, based on rule requirements and experience with the affected source actual testing schedule. THC testing is conducted annually. Dioxin/Furan tests are required every 6 years, and this ICR assumes 2 of the 11 sources conduct dioxin/furan tests each year. Lead testing is required annually but many sources requests extensions for this test and the tests occur every two years.  This ICR assumes 6 of the 11 sources conduct lead tests each year. The ICR estimates that all sources have continuous particulate monitors and that two differential pressure monitors exist per source. Since all sources have continuous particulate monitors, the visible emission observation requirement in the rule is not accounted for in the burden estimate. In addition, each facility must conduct monthly inspections of capture hoods and enclosures, and weekly inspections of battery storage areas that are not in enclosures.</t>
    </r>
  </si>
  <si>
    <r>
      <t>c</t>
    </r>
    <r>
      <rPr>
        <sz val="10"/>
        <rFont val="Times New Roman"/>
        <family val="1"/>
      </rPr>
      <t xml:space="preserve">  EPA assumes Agency personnel will attend 20% of facility stack tests (0.2 x 20 tests on average across the 11 facilities = 4, after rounding).</t>
    </r>
  </si>
  <si>
    <r>
      <rPr>
        <vertAlign val="superscript"/>
        <sz val="10"/>
        <color theme="1"/>
        <rFont val="Times New Roman"/>
        <family val="1"/>
      </rPr>
      <t>b</t>
    </r>
    <r>
      <rPr>
        <sz val="10"/>
        <color theme="1"/>
        <rFont val="Times New Roman"/>
        <family val="1"/>
      </rPr>
      <t xml:space="preserve"> This ICR uses the following labor rates: $163.17 ($77.70 + 110%) per hour for Executive, Administrative, and Managerial labor; $130.28 ($62.04 + 110%) per hour for Technical labor, and $65.71 ($31.29 + 110%) per hour for Clerical labor.  These rates are from the United States Department of Labor, Bureau of Labor Statistics, September 2022, “Table 2. Civilian workers by occupational and industry group.” The rates are from column 1, “Total compensation.” The rates have been increased by 110 percent to account for varying industry wage rates and the additional overhead business costs of employing workers beyond their wages and benefits, including business expenses associated with hiring, training, and equipping their employees.</t>
    </r>
  </si>
  <si>
    <r>
      <rPr>
        <vertAlign val="superscript"/>
        <sz val="10"/>
        <rFont val="Times New Roman"/>
        <family val="1"/>
      </rPr>
      <t xml:space="preserve">b </t>
    </r>
    <r>
      <rPr>
        <sz val="10"/>
        <rFont val="Times New Roman"/>
        <family val="1"/>
      </rPr>
      <t xml:space="preserve">The cost is based on the following labor rate which incorporates a 1.6 benefits multiplication factor to account for government overhead expenses.  Managerial rates of $73.46 (GS-13, Step 5, $45.91 + 60%), Technical rate of $54.51 (GS-12, Step 1, $34.07 + 60%), and Clerical rate of $29.50 (GS-6, Step 3, $18.44 + 60%).  These rates are from the Office of Personnel Management (OPM), 2023 General Schedule, which excludes locality, rates of pay. The rates have been increased by 60 percent to account for the benefit packages available to government employees. </t>
    </r>
  </si>
  <si>
    <r>
      <t>d</t>
    </r>
    <r>
      <rPr>
        <sz val="10"/>
        <rFont val="Times New Roman"/>
        <family val="1"/>
      </rPr>
      <t xml:space="preserve">  EPA assumes 10% of facilities will have excess emissions (0.1 x 11 = 1, after rounding).</t>
    </r>
  </si>
  <si>
    <r>
      <rPr>
        <vertAlign val="superscript"/>
        <sz val="10"/>
        <rFont val="Times New Roman"/>
        <family val="1"/>
      </rPr>
      <t>e</t>
    </r>
    <r>
      <rPr>
        <sz val="10"/>
        <rFont val="Times New Roman"/>
        <family val="1"/>
      </rPr>
      <t xml:space="preserve">  Performance test data and performance evaluation data must be developed using EPA’s Electronic Reporting Tool (ERT) and submitted through the EPA’s Compliance and Emissions Data Reporting Interface (CEDRI). EPA assumes one notification and one test report for each test conducted will be submitted. There are 20 tests for the 12 sources, 20/11 = 1.82, or 2 responses per respondent for each of these activities.</t>
    </r>
  </si>
  <si>
    <r>
      <rPr>
        <vertAlign val="superscript"/>
        <sz val="10"/>
        <rFont val="Times New Roman"/>
        <family val="1"/>
      </rPr>
      <t xml:space="preserve">a </t>
    </r>
    <r>
      <rPr>
        <sz val="10"/>
        <rFont val="Times New Roman"/>
        <family val="1"/>
      </rPr>
      <t xml:space="preserve"> Dioxin/Furan testing occurs every 6 years, or 11 facilities/6 years = 2 facilities per year after rounding. </t>
    </r>
  </si>
  <si>
    <r>
      <rPr>
        <vertAlign val="superscript"/>
        <sz val="10"/>
        <rFont val="Times New Roman"/>
        <family val="1"/>
      </rPr>
      <t>b</t>
    </r>
    <r>
      <rPr>
        <sz val="10"/>
        <rFont val="Times New Roman"/>
        <family val="1"/>
      </rPr>
      <t xml:space="preserve">  Lead testing is required annually, but there are provisions by which facilities can apply for an extension. This ICR assumes all facilities will apply for an extension to test once every 24 months. 11 facilities/2 years = approximately 6 facilities per year conducting lead testing.</t>
    </r>
  </si>
  <si>
    <r>
      <t xml:space="preserve">Dioxin/furan testing </t>
    </r>
    <r>
      <rPr>
        <vertAlign val="superscript"/>
        <sz val="10"/>
        <color theme="1"/>
        <rFont val="Times New Roman"/>
        <family val="1"/>
      </rPr>
      <t>a</t>
    </r>
  </si>
  <si>
    <r>
      <t xml:space="preserve">Lead testing </t>
    </r>
    <r>
      <rPr>
        <vertAlign val="superscript"/>
        <sz val="10"/>
        <color theme="1"/>
        <rFont val="Times New Roman"/>
        <family val="1"/>
      </rPr>
      <t>b</t>
    </r>
  </si>
  <si>
    <r>
      <t>Continuous particulate monitor</t>
    </r>
    <r>
      <rPr>
        <vertAlign val="superscript"/>
        <sz val="10"/>
        <rFont val="Times New Roman"/>
        <family val="1"/>
      </rPr>
      <t xml:space="preserve"> c</t>
    </r>
  </si>
  <si>
    <r>
      <t xml:space="preserve">Differential pressure monitor </t>
    </r>
    <r>
      <rPr>
        <vertAlign val="superscript"/>
        <sz val="10"/>
        <rFont val="Times New Roman"/>
        <family val="1"/>
      </rPr>
      <t>d</t>
    </r>
  </si>
  <si>
    <r>
      <t xml:space="preserve">Total </t>
    </r>
    <r>
      <rPr>
        <b/>
        <vertAlign val="superscript"/>
        <sz val="10"/>
        <color theme="1"/>
        <rFont val="Times New Roman"/>
        <family val="1"/>
      </rPr>
      <t>e</t>
    </r>
  </si>
  <si>
    <t>Number of New  Respondents</t>
  </si>
  <si>
    <t>Number of Respondents with O&amp;M</t>
  </si>
  <si>
    <r>
      <t>d</t>
    </r>
    <r>
      <rPr>
        <sz val="10"/>
        <color theme="1"/>
        <rFont val="Times New Roman"/>
        <family val="1"/>
      </rPr>
      <t xml:space="preserve">  EPA assumes one facility will make one major adjustment per year.  In each instance, the SOP must be revised.</t>
    </r>
  </si>
  <si>
    <r>
      <t>e</t>
    </r>
    <r>
      <rPr>
        <sz val="10"/>
        <rFont val="Times New Roman"/>
        <family val="1"/>
      </rPr>
      <t xml:space="preserve">  EPA assumes state and EPA personnel will require 4 technical hours per respondent when preparing the annual summary report (11 x 4 = 44).</t>
    </r>
  </si>
  <si>
    <t>Hours per Response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</si>
</sst>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uot;#,##0_);[Red]\(&quot;$&quot;#,##0\)"/>
    <numFmt numFmtId="41" formatCode="_(* #,##0_);_(* \(#,##0\);_(* &quot;-&quot;_);_(@_)"/>
    <numFmt numFmtId="44" formatCode="_(&quot;$&quot;* #,##0.00_);_(&quot;$&quot;* \(#,##0.00\);_(&quot;$&quot;* &quot;-&quot;??_);_(@_)"/>
    <numFmt numFmtId="164" formatCode="General_)"/>
    <numFmt numFmtId="165" formatCode="&quot;$&quot;#,##0.00"/>
    <numFmt numFmtId="166" formatCode="&quot;$&quot;#,##0"/>
    <numFmt numFmtId="167" formatCode="0.0"/>
  </numFmts>
  <fonts count="30" x14ac:knownFonts="1">
    <font>
      <sz val="11"/>
      <color theme="1"/>
      <name val="Calibri"/>
      <family val="2"/>
      <scheme val="minor"/>
    </font>
    <font>
      <b/>
      <sz val="12"/>
      <color theme="1"/>
      <name val="Times New Roman"/>
      <family val="1"/>
    </font>
    <font>
      <sz val="10"/>
      <color theme="1"/>
      <name val="Times New Roman"/>
      <family val="1"/>
    </font>
    <font>
      <b/>
      <sz val="10"/>
      <color theme="1"/>
      <name val="Times New Roman"/>
      <family val="1"/>
    </font>
    <font>
      <b/>
      <vertAlign val="superscript"/>
      <sz val="10"/>
      <color theme="1"/>
      <name val="Times New Roman"/>
      <family val="1"/>
    </font>
    <font>
      <vertAlign val="superscript"/>
      <sz val="10"/>
      <color theme="1"/>
      <name val="Times New Roman"/>
      <family val="1"/>
    </font>
    <font>
      <b/>
      <i/>
      <sz val="10"/>
      <color theme="1"/>
      <name val="Times New Roman"/>
      <family val="1"/>
    </font>
    <font>
      <i/>
      <sz val="10"/>
      <color theme="1"/>
      <name val="Times New Roman"/>
      <family val="1"/>
    </font>
    <font>
      <sz val="10"/>
      <color rgb="FFFF0000"/>
      <name val="Times New Roman"/>
      <family val="1"/>
    </font>
    <font>
      <sz val="10"/>
      <name val="Times New Roman"/>
      <family val="1"/>
    </font>
    <font>
      <sz val="8"/>
      <name val="Helv"/>
    </font>
    <font>
      <b/>
      <u/>
      <sz val="10"/>
      <name val="Times New Roman"/>
      <family val="1"/>
    </font>
    <font>
      <b/>
      <sz val="12"/>
      <color rgb="FF000000"/>
      <name val="Times New Roman"/>
      <family val="1"/>
    </font>
    <font>
      <sz val="10"/>
      <color rgb="FF000000"/>
      <name val="Times New Roman"/>
      <family val="1"/>
    </font>
    <font>
      <b/>
      <sz val="10"/>
      <color rgb="FF000000"/>
      <name val="Times New Roman"/>
      <family val="1"/>
    </font>
    <font>
      <b/>
      <vertAlign val="superscript"/>
      <sz val="10"/>
      <color rgb="FF000000"/>
      <name val="Times New Roman"/>
      <family val="1"/>
    </font>
    <font>
      <b/>
      <sz val="10"/>
      <color rgb="FFFF0000"/>
      <name val="Times New Roman"/>
      <family val="1"/>
    </font>
    <font>
      <vertAlign val="superscript"/>
      <sz val="10"/>
      <name val="Times New Roman"/>
      <family val="1"/>
    </font>
    <font>
      <b/>
      <sz val="16"/>
      <color theme="1"/>
      <name val="Times New Roman"/>
      <family val="1"/>
    </font>
    <font>
      <vertAlign val="superscript"/>
      <sz val="10"/>
      <color rgb="FF000000"/>
      <name val="Times New Roman"/>
      <family val="1"/>
    </font>
    <font>
      <sz val="10"/>
      <color theme="1"/>
      <name val="Calibri"/>
      <family val="2"/>
      <scheme val="minor"/>
    </font>
    <font>
      <sz val="8"/>
      <name val="Calibri"/>
      <family val="2"/>
      <scheme val="minor"/>
    </font>
    <font>
      <sz val="12"/>
      <color theme="1"/>
      <name val="Times New Roman"/>
      <family val="1"/>
    </font>
    <font>
      <sz val="11"/>
      <color theme="1"/>
      <name val="Calibri"/>
      <family val="2"/>
      <scheme val="minor"/>
    </font>
    <font>
      <b/>
      <sz val="12"/>
      <name val="Times New Roman"/>
      <family val="1"/>
    </font>
    <font>
      <sz val="11"/>
      <color theme="1"/>
      <name val="Times New Roman"/>
      <family val="1"/>
    </font>
    <font>
      <sz val="10"/>
      <color theme="1"/>
      <name val="Arial"/>
      <family val="2"/>
    </font>
    <font>
      <sz val="10"/>
      <color rgb="FF7030A0"/>
      <name val="Calibri"/>
      <family val="2"/>
      <scheme val="minor"/>
    </font>
    <font>
      <sz val="10"/>
      <color rgb="FF7030A0"/>
      <name val="Times New Roman"/>
      <family val="1"/>
    </font>
    <font>
      <sz val="11"/>
      <color rgb="FF7030A0"/>
      <name val="Calibri"/>
      <family val="2"/>
      <scheme val="minor"/>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top style="thin">
        <color indexed="64"/>
      </top>
      <bottom/>
      <diagonal/>
    </border>
  </borders>
  <cellStyleXfs count="4">
    <xf numFmtId="0" fontId="0" fillId="0" borderId="0"/>
    <xf numFmtId="164" fontId="10" fillId="0" borderId="0"/>
    <xf numFmtId="44" fontId="23" fillId="0" borderId="0" applyFont="0" applyFill="0" applyBorder="0" applyAlignment="0" applyProtection="0"/>
    <xf numFmtId="0" fontId="26" fillId="0" borderId="0"/>
  </cellStyleXfs>
  <cellXfs count="113">
    <xf numFmtId="0" fontId="0" fillId="0" borderId="0" xfId="0"/>
    <xf numFmtId="0" fontId="2" fillId="0" borderId="0" xfId="0" applyFont="1"/>
    <xf numFmtId="0" fontId="8" fillId="0" borderId="0" xfId="0" applyFont="1"/>
    <xf numFmtId="164" fontId="11" fillId="0" borderId="0" xfId="1" applyFont="1" applyAlignment="1">
      <alignment horizontal="center" vertical="center" wrapText="1"/>
    </xf>
    <xf numFmtId="164" fontId="9" fillId="0" borderId="0" xfId="1" applyFont="1" applyAlignment="1">
      <alignment horizontal="center" vertical="center" wrapText="1"/>
    </xf>
    <xf numFmtId="165" fontId="9" fillId="0" borderId="0" xfId="1" applyNumberFormat="1" applyFont="1" applyAlignment="1">
      <alignment horizontal="right" wrapText="1"/>
    </xf>
    <xf numFmtId="0" fontId="8" fillId="0" borderId="0" xfId="0" applyFont="1" applyAlignment="1">
      <alignment wrapText="1"/>
    </xf>
    <xf numFmtId="0" fontId="16" fillId="0" borderId="0" xfId="0" applyFont="1"/>
    <xf numFmtId="0" fontId="16" fillId="0" borderId="5" xfId="0" applyFont="1" applyBorder="1"/>
    <xf numFmtId="0" fontId="13" fillId="0" borderId="1" xfId="0" applyFont="1" applyBorder="1"/>
    <xf numFmtId="41" fontId="16" fillId="0" borderId="0" xfId="0" applyNumberFormat="1" applyFont="1"/>
    <xf numFmtId="0" fontId="16" fillId="0" borderId="5" xfId="0" applyFont="1" applyBorder="1" applyAlignment="1">
      <alignment horizontal="center"/>
    </xf>
    <xf numFmtId="41" fontId="16" fillId="0" borderId="5" xfId="0" applyNumberFormat="1" applyFont="1" applyBorder="1"/>
    <xf numFmtId="164" fontId="11" fillId="0" borderId="0" xfId="1" applyFont="1" applyAlignment="1">
      <alignment wrapText="1"/>
    </xf>
    <xf numFmtId="0" fontId="20" fillId="0" borderId="0" xfId="0" applyFont="1"/>
    <xf numFmtId="0" fontId="13" fillId="0" borderId="1" xfId="0" applyFont="1" applyBorder="1" applyAlignment="1">
      <alignment horizontal="center" vertical="center" wrapText="1"/>
    </xf>
    <xf numFmtId="0" fontId="2" fillId="0" borderId="1" xfId="0" applyFont="1" applyBorder="1" applyAlignment="1">
      <alignment horizontal="center" vertical="center" wrapText="1"/>
    </xf>
    <xf numFmtId="0" fontId="19" fillId="0" borderId="0" xfId="0" applyFont="1" applyAlignment="1">
      <alignment vertical="center"/>
    </xf>
    <xf numFmtId="0" fontId="2"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0" fontId="3" fillId="0" borderId="0" xfId="0" applyFont="1" applyAlignment="1">
      <alignment horizontal="center" vertical="center" wrapText="1"/>
    </xf>
    <xf numFmtId="6" fontId="2" fillId="0" borderId="0" xfId="0" applyNumberFormat="1" applyFont="1" applyAlignment="1">
      <alignment horizontal="center" vertical="center" wrapText="1"/>
    </xf>
    <xf numFmtId="6" fontId="3" fillId="0" borderId="0" xfId="0" applyNumberFormat="1" applyFont="1" applyAlignment="1">
      <alignment horizontal="center" vertical="center" wrapText="1"/>
    </xf>
    <xf numFmtId="0" fontId="20" fillId="0" borderId="0" xfId="0" applyFont="1" applyAlignment="1">
      <alignment wrapText="1"/>
    </xf>
    <xf numFmtId="0" fontId="14" fillId="0" borderId="1" xfId="0" applyFont="1" applyBorder="1" applyAlignment="1">
      <alignment vertical="center" wrapText="1"/>
    </xf>
    <xf numFmtId="0" fontId="14" fillId="0" borderId="1" xfId="0" applyFont="1" applyBorder="1" applyAlignment="1">
      <alignment horizontal="center" vertical="center" wrapText="1"/>
    </xf>
    <xf numFmtId="0" fontId="13" fillId="0" borderId="0" xfId="0" applyFont="1" applyAlignment="1">
      <alignment vertical="top" wrapText="1"/>
    </xf>
    <xf numFmtId="165" fontId="9" fillId="0" borderId="1" xfId="0" applyNumberFormat="1" applyFont="1" applyBorder="1"/>
    <xf numFmtId="0" fontId="9" fillId="0" borderId="1" xfId="0" applyFont="1" applyBorder="1" applyAlignment="1">
      <alignment horizontal="left" vertical="center" wrapText="1"/>
    </xf>
    <xf numFmtId="0" fontId="9" fillId="0" borderId="1" xfId="0" applyFont="1" applyBorder="1" applyAlignment="1">
      <alignment wrapText="1"/>
    </xf>
    <xf numFmtId="0" fontId="2" fillId="0" borderId="1" xfId="0" applyFont="1" applyBorder="1" applyAlignment="1">
      <alignment horizontal="left" vertical="center" wrapText="1"/>
    </xf>
    <xf numFmtId="0" fontId="9" fillId="0" borderId="1" xfId="0" applyFont="1" applyBorder="1" applyAlignment="1">
      <alignment vertical="center" wrapText="1"/>
    </xf>
    <xf numFmtId="0" fontId="2" fillId="0" borderId="1" xfId="0" applyFont="1" applyBorder="1" applyAlignment="1">
      <alignment horizontal="left" vertical="center" wrapText="1" indent="1"/>
    </xf>
    <xf numFmtId="0" fontId="2" fillId="0" borderId="1" xfId="0" applyFont="1" applyBorder="1" applyAlignment="1">
      <alignment horizontal="right" vertical="center" wrapText="1"/>
    </xf>
    <xf numFmtId="1" fontId="2" fillId="0" borderId="1" xfId="0" applyNumberFormat="1" applyFont="1" applyBorder="1" applyAlignment="1">
      <alignment horizontal="center" vertical="center" wrapText="1"/>
    </xf>
    <xf numFmtId="41" fontId="9" fillId="0" borderId="0" xfId="0" applyNumberFormat="1" applyFont="1"/>
    <xf numFmtId="3" fontId="8" fillId="0" borderId="0" xfId="0" applyNumberFormat="1" applyFont="1"/>
    <xf numFmtId="0" fontId="18" fillId="0" borderId="0" xfId="0" applyFont="1"/>
    <xf numFmtId="0" fontId="3" fillId="0" borderId="0" xfId="0" applyFont="1" applyAlignment="1">
      <alignment horizontal="center" wrapText="1"/>
    </xf>
    <xf numFmtId="0" fontId="2" fillId="0" borderId="0" xfId="0" applyFont="1" applyAlignment="1">
      <alignment horizontal="left" vertical="top" wrapText="1" indent="1"/>
    </xf>
    <xf numFmtId="0" fontId="2" fillId="0" borderId="0" xfId="0" applyFont="1" applyAlignment="1">
      <alignment horizontal="center" wrapText="1"/>
    </xf>
    <xf numFmtId="0" fontId="2" fillId="0" borderId="0" xfId="0" applyFont="1" applyAlignment="1">
      <alignment horizontal="right" wrapText="1"/>
    </xf>
    <xf numFmtId="3" fontId="2" fillId="0" borderId="0" xfId="0" applyNumberFormat="1" applyFont="1" applyAlignment="1">
      <alignment horizontal="center" wrapText="1"/>
    </xf>
    <xf numFmtId="166" fontId="2" fillId="0" borderId="0" xfId="0" applyNumberFormat="1" applyFont="1" applyAlignment="1">
      <alignment horizontal="right" wrapText="1"/>
    </xf>
    <xf numFmtId="1" fontId="2" fillId="0" borderId="0" xfId="0" applyNumberFormat="1" applyFont="1" applyAlignment="1">
      <alignment horizontal="center" wrapText="1"/>
    </xf>
    <xf numFmtId="167" fontId="2" fillId="0" borderId="0" xfId="0" applyNumberFormat="1" applyFont="1" applyAlignment="1">
      <alignment horizontal="center" wrapText="1"/>
    </xf>
    <xf numFmtId="0" fontId="7" fillId="0" borderId="0" xfId="0" applyFont="1" applyAlignment="1">
      <alignment vertical="top" wrapText="1"/>
    </xf>
    <xf numFmtId="3" fontId="6" fillId="0" borderId="0" xfId="0" applyNumberFormat="1" applyFont="1" applyAlignment="1">
      <alignment wrapText="1"/>
    </xf>
    <xf numFmtId="6" fontId="6" fillId="0" borderId="0" xfId="0" applyNumberFormat="1" applyFont="1" applyAlignment="1">
      <alignment horizontal="right" wrapText="1"/>
    </xf>
    <xf numFmtId="0" fontId="3" fillId="0" borderId="0" xfId="0" applyFont="1" applyAlignment="1">
      <alignment wrapText="1"/>
    </xf>
    <xf numFmtId="0" fontId="13" fillId="0" borderId="0" xfId="0" applyFont="1" applyAlignment="1">
      <alignment vertical="top"/>
    </xf>
    <xf numFmtId="3" fontId="2" fillId="0" borderId="1" xfId="0" applyNumberFormat="1" applyFont="1" applyBorder="1" applyAlignment="1">
      <alignment horizontal="center" vertical="center" wrapText="1"/>
    </xf>
    <xf numFmtId="164" fontId="8" fillId="0" borderId="0" xfId="1" applyFont="1" applyAlignment="1">
      <alignment vertical="center"/>
    </xf>
    <xf numFmtId="164" fontId="8" fillId="0" borderId="0" xfId="1" applyFont="1"/>
    <xf numFmtId="1" fontId="3" fillId="0" borderId="1" xfId="0" applyNumberFormat="1" applyFont="1" applyBorder="1" applyAlignment="1">
      <alignment horizontal="center" vertical="center" wrapText="1"/>
    </xf>
    <xf numFmtId="0" fontId="3" fillId="0" borderId="0" xfId="0" applyFont="1" applyAlignment="1">
      <alignment vertical="center" wrapText="1"/>
    </xf>
    <xf numFmtId="0" fontId="2" fillId="0" borderId="0" xfId="0" applyFont="1" applyAlignment="1">
      <alignment horizontal="center" vertical="center" wrapText="1"/>
    </xf>
    <xf numFmtId="6" fontId="20" fillId="0" borderId="0" xfId="0" applyNumberFormat="1" applyFont="1"/>
    <xf numFmtId="164" fontId="8" fillId="0" borderId="0" xfId="1" applyFont="1" applyAlignment="1">
      <alignment horizontal="left" vertical="center"/>
    </xf>
    <xf numFmtId="41" fontId="0" fillId="0" borderId="0" xfId="0" applyNumberFormat="1"/>
    <xf numFmtId="3" fontId="0" fillId="0" borderId="0" xfId="0" applyNumberFormat="1"/>
    <xf numFmtId="6" fontId="0" fillId="0" borderId="0" xfId="0" applyNumberFormat="1"/>
    <xf numFmtId="0" fontId="25" fillId="0" borderId="0" xfId="0" applyFont="1"/>
    <xf numFmtId="165" fontId="2" fillId="0" borderId="1" xfId="0" applyNumberFormat="1" applyFont="1" applyBorder="1" applyAlignment="1">
      <alignment horizontal="right" vertical="center" wrapText="1"/>
    </xf>
    <xf numFmtId="0" fontId="2" fillId="0" borderId="1" xfId="0" applyFont="1" applyBorder="1" applyAlignment="1">
      <alignment horizontal="left" vertical="center" wrapText="1" indent="4"/>
    </xf>
    <xf numFmtId="3" fontId="2" fillId="0" borderId="1" xfId="0" applyNumberFormat="1" applyFont="1" applyBorder="1" applyAlignment="1">
      <alignment horizontal="center" vertical="center"/>
    </xf>
    <xf numFmtId="0" fontId="6" fillId="0" borderId="1" xfId="0" applyFont="1" applyBorder="1" applyAlignment="1">
      <alignment vertical="center"/>
    </xf>
    <xf numFmtId="0" fontId="6" fillId="0" borderId="1" xfId="0" applyFont="1" applyBorder="1" applyAlignment="1">
      <alignment horizontal="center" vertical="center" wrapText="1"/>
    </xf>
    <xf numFmtId="166" fontId="6" fillId="0" borderId="1" xfId="0" applyNumberFormat="1" applyFont="1" applyBorder="1" applyAlignment="1">
      <alignment horizontal="right" vertical="center" wrapText="1"/>
    </xf>
    <xf numFmtId="166" fontId="2" fillId="0" borderId="1" xfId="0" applyNumberFormat="1" applyFont="1" applyBorder="1" applyAlignment="1">
      <alignment horizontal="right" vertical="center" wrapText="1"/>
    </xf>
    <xf numFmtId="166" fontId="3" fillId="0" borderId="1" xfId="0" applyNumberFormat="1" applyFont="1" applyBorder="1" applyAlignment="1">
      <alignment horizontal="right" vertical="center" wrapText="1"/>
    </xf>
    <xf numFmtId="0" fontId="22" fillId="0" borderId="0" xfId="0" applyFont="1" applyAlignment="1">
      <alignment vertical="center"/>
    </xf>
    <xf numFmtId="0" fontId="3" fillId="0" borderId="0" xfId="0" applyFont="1" applyAlignment="1">
      <alignment vertical="center"/>
    </xf>
    <xf numFmtId="0" fontId="2" fillId="0" borderId="1" xfId="0" applyFont="1" applyBorder="1" applyAlignment="1">
      <alignment horizontal="left" vertical="center" wrapText="1" indent="3"/>
    </xf>
    <xf numFmtId="166" fontId="3" fillId="0" borderId="1" xfId="2" applyNumberFormat="1" applyFont="1" applyBorder="1" applyAlignment="1">
      <alignment horizontal="right" vertical="center" wrapText="1"/>
    </xf>
    <xf numFmtId="0" fontId="1" fillId="0" borderId="0" xfId="0" applyFont="1" applyAlignment="1">
      <alignment vertical="center"/>
    </xf>
    <xf numFmtId="0" fontId="9" fillId="0" borderId="1" xfId="3" applyFont="1" applyBorder="1" applyAlignment="1">
      <alignment horizontal="center" vertical="center" wrapText="1"/>
    </xf>
    <xf numFmtId="3" fontId="9" fillId="0" borderId="1" xfId="3" applyNumberFormat="1" applyFont="1" applyBorder="1" applyAlignment="1">
      <alignment horizontal="center" vertical="center" wrapText="1"/>
    </xf>
    <xf numFmtId="3" fontId="9" fillId="0" borderId="1" xfId="0" applyNumberFormat="1" applyFont="1" applyBorder="1" applyAlignment="1">
      <alignment horizontal="center" vertical="center" wrapText="1"/>
    </xf>
    <xf numFmtId="3" fontId="9" fillId="0" borderId="1" xfId="0" applyNumberFormat="1" applyFont="1" applyBorder="1" applyAlignment="1">
      <alignment horizontal="center" vertical="center"/>
    </xf>
    <xf numFmtId="0" fontId="27" fillId="0" borderId="0" xfId="0" applyFont="1"/>
    <xf numFmtId="0" fontId="28" fillId="0" borderId="0" xfId="0" applyFont="1"/>
    <xf numFmtId="0" fontId="29" fillId="0" borderId="0" xfId="0" applyFont="1"/>
    <xf numFmtId="1" fontId="2" fillId="0" borderId="0" xfId="0" applyNumberFormat="1" applyFont="1" applyAlignment="1">
      <alignment horizontal="center" vertical="center"/>
    </xf>
    <xf numFmtId="166" fontId="2" fillId="0" borderId="1" xfId="0" applyNumberFormat="1" applyFont="1" applyBorder="1" applyAlignment="1">
      <alignment horizontal="center" vertical="center" wrapText="1"/>
    </xf>
    <xf numFmtId="166" fontId="3" fillId="0" borderId="1" xfId="0" applyNumberFormat="1" applyFont="1" applyBorder="1" applyAlignment="1">
      <alignment horizontal="center" vertical="center" wrapText="1"/>
    </xf>
    <xf numFmtId="0" fontId="0" fillId="0" borderId="0" xfId="0" applyAlignment="1">
      <alignment horizontal="center"/>
    </xf>
    <xf numFmtId="0" fontId="13" fillId="0" borderId="1" xfId="0" applyFont="1" applyBorder="1" applyAlignment="1">
      <alignment horizontal="center"/>
    </xf>
    <xf numFmtId="0" fontId="17" fillId="0" borderId="0" xfId="0" applyFont="1" applyAlignment="1">
      <alignment horizontal="left" vertical="center" wrapText="1"/>
    </xf>
    <xf numFmtId="0" fontId="2" fillId="0" borderId="0" xfId="0" applyFont="1" applyAlignment="1">
      <alignment vertical="center" wrapText="1"/>
    </xf>
    <xf numFmtId="0" fontId="9" fillId="0" borderId="5" xfId="0" applyFont="1" applyBorder="1" applyAlignment="1">
      <alignment horizontal="left" vertical="center" wrapText="1"/>
    </xf>
    <xf numFmtId="0" fontId="9" fillId="0" borderId="0" xfId="0" applyFont="1" applyAlignment="1">
      <alignment horizontal="left" vertical="center" wrapText="1"/>
    </xf>
    <xf numFmtId="0" fontId="3" fillId="0" borderId="2" xfId="0" applyFont="1" applyBorder="1" applyAlignment="1">
      <alignment vertical="center" wrapText="1"/>
    </xf>
    <xf numFmtId="0" fontId="3" fillId="0" borderId="3" xfId="0" applyFont="1" applyBorder="1" applyAlignment="1">
      <alignment vertical="center" wrapText="1"/>
    </xf>
    <xf numFmtId="0" fontId="3" fillId="0" borderId="4" xfId="0" applyFont="1" applyBorder="1" applyAlignment="1">
      <alignment vertical="center" wrapText="1"/>
    </xf>
    <xf numFmtId="0" fontId="2" fillId="0" borderId="1" xfId="0" applyFont="1" applyBorder="1" applyAlignment="1">
      <alignment horizontal="center" vertical="center" wrapText="1"/>
    </xf>
    <xf numFmtId="0" fontId="3" fillId="0" borderId="1" xfId="0" applyFont="1" applyBorder="1" applyAlignment="1">
      <alignment horizontal="center" vertical="center" wrapText="1"/>
    </xf>
    <xf numFmtId="0" fontId="5" fillId="0" borderId="0" xfId="0" applyFont="1" applyAlignment="1">
      <alignment horizontal="left" vertical="top"/>
    </xf>
    <xf numFmtId="0" fontId="9" fillId="0" borderId="0" xfId="0" applyFont="1" applyAlignment="1">
      <alignment horizontal="left" vertical="top" wrapText="1"/>
    </xf>
    <xf numFmtId="0" fontId="9" fillId="0" borderId="0" xfId="0" applyFont="1" applyAlignment="1">
      <alignment horizontal="left" vertical="top"/>
    </xf>
    <xf numFmtId="0" fontId="24" fillId="0" borderId="0" xfId="0" applyFont="1" applyAlignment="1">
      <alignment horizontal="left" vertical="top"/>
    </xf>
    <xf numFmtId="3" fontId="6" fillId="0" borderId="1" xfId="0" applyNumberFormat="1" applyFont="1" applyBorder="1" applyAlignment="1">
      <alignment horizontal="center" vertical="center" wrapText="1"/>
    </xf>
    <xf numFmtId="0" fontId="3" fillId="0" borderId="1" xfId="0" applyFont="1" applyBorder="1" applyAlignment="1">
      <alignment vertical="center" wrapText="1"/>
    </xf>
    <xf numFmtId="3" fontId="3" fillId="0" borderId="1" xfId="0" applyNumberFormat="1" applyFont="1" applyBorder="1" applyAlignment="1">
      <alignment horizontal="center" vertical="center" wrapText="1"/>
    </xf>
    <xf numFmtId="0" fontId="17" fillId="0" borderId="0" xfId="0" applyFont="1" applyAlignment="1">
      <alignment vertical="top"/>
    </xf>
    <xf numFmtId="0" fontId="9" fillId="0" borderId="0" xfId="0" applyFont="1" applyAlignment="1">
      <alignment wrapText="1"/>
    </xf>
    <xf numFmtId="0" fontId="5" fillId="0" borderId="0" xfId="0" applyFont="1" applyAlignment="1">
      <alignment vertical="top" wrapText="1"/>
    </xf>
    <xf numFmtId="0" fontId="9" fillId="0" borderId="0" xfId="0" applyFont="1" applyAlignment="1">
      <alignment horizontal="left" wrapText="1"/>
    </xf>
    <xf numFmtId="0" fontId="9" fillId="0" borderId="6" xfId="0" applyFont="1" applyBorder="1" applyAlignment="1">
      <alignment horizontal="left" vertical="top"/>
    </xf>
    <xf numFmtId="0" fontId="3" fillId="0" borderId="2" xfId="0" applyFont="1" applyBorder="1" applyAlignment="1">
      <alignment horizontal="center" vertical="center" wrapText="1"/>
    </xf>
    <xf numFmtId="0" fontId="12" fillId="0" borderId="1" xfId="0" applyFont="1" applyBorder="1" applyAlignment="1">
      <alignment horizontal="center" vertical="center" wrapText="1"/>
    </xf>
    <xf numFmtId="0" fontId="14" fillId="0" borderId="1" xfId="0" applyFont="1" applyBorder="1" applyAlignment="1">
      <alignment vertical="center" wrapText="1"/>
    </xf>
  </cellXfs>
  <cellStyles count="4">
    <cellStyle name="Currency" xfId="2" builtinId="4"/>
    <cellStyle name="Normal" xfId="0" builtinId="0"/>
    <cellStyle name="Normal 2" xfId="3" xr:uid="{0A81BE4C-C3BE-49D5-AE57-1E3201ECD92E}"/>
    <cellStyle name="Normal_SSI Burden Estimate BML 060710" xfId="1" xr:uid="{A07D4530-980E-478C-AD05-99F0F1CD2970}"/>
  </cellStyles>
  <dxfs count="0"/>
  <tableStyles count="0" defaultTableStyle="TableStyleMedium2" defaultPivotStyle="PivotStyleLight16"/>
  <colors>
    <mruColors>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711E90-6FAB-477D-9C4D-FB71EFB87D93}">
  <dimension ref="A1:B7"/>
  <sheetViews>
    <sheetView tabSelected="1" workbookViewId="0">
      <selection activeCell="A10" sqref="A10"/>
    </sheetView>
  </sheetViews>
  <sheetFormatPr defaultRowHeight="15" x14ac:dyDescent="0.25"/>
  <cols>
    <col min="1" max="1" width="27.85546875" bestFit="1" customWidth="1"/>
    <col min="2" max="2" width="14.28515625" bestFit="1" customWidth="1"/>
  </cols>
  <sheetData>
    <row r="1" spans="1:2" x14ac:dyDescent="0.25">
      <c r="A1" s="87" t="s">
        <v>0</v>
      </c>
      <c r="B1" s="87"/>
    </row>
    <row r="2" spans="1:2" x14ac:dyDescent="0.25">
      <c r="A2" t="s">
        <v>148</v>
      </c>
      <c r="B2" s="60">
        <f>'Table 1'!K41</f>
        <v>255.12820512820514</v>
      </c>
    </row>
    <row r="3" spans="1:2" x14ac:dyDescent="0.25">
      <c r="A3" t="s">
        <v>1</v>
      </c>
      <c r="B3">
        <f>Respondents!F8</f>
        <v>11</v>
      </c>
    </row>
    <row r="4" spans="1:2" x14ac:dyDescent="0.25">
      <c r="A4" t="s">
        <v>2</v>
      </c>
      <c r="B4" s="61">
        <f>'Table 1'!F48</f>
        <v>19900</v>
      </c>
    </row>
    <row r="5" spans="1:2" x14ac:dyDescent="0.25">
      <c r="A5" t="s">
        <v>3</v>
      </c>
      <c r="B5" s="62">
        <f>'Table 1'!I50</f>
        <v>2750000</v>
      </c>
    </row>
    <row r="6" spans="1:2" x14ac:dyDescent="0.25">
      <c r="A6" t="s">
        <v>4</v>
      </c>
      <c r="B6" s="62">
        <f>'Capital O&amp;M'!I11</f>
        <v>238000</v>
      </c>
    </row>
    <row r="7" spans="1:2" x14ac:dyDescent="0.25">
      <c r="A7" t="s">
        <v>6</v>
      </c>
      <c r="B7" t="s">
        <v>45</v>
      </c>
    </row>
  </sheetData>
  <mergeCells count="1">
    <mergeCell ref="A1:B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C54DA1-2EC2-470A-B0BB-BC64BD0BE2BC}">
  <dimension ref="A1:U71"/>
  <sheetViews>
    <sheetView zoomScale="87" zoomScaleNormal="87" workbookViewId="0">
      <selection activeCell="A2" sqref="A2"/>
    </sheetView>
  </sheetViews>
  <sheetFormatPr defaultRowHeight="15" x14ac:dyDescent="0.25"/>
  <cols>
    <col min="1" max="1" width="44.28515625" style="63" customWidth="1"/>
    <col min="2" max="2" width="12.7109375" style="63" customWidth="1"/>
    <col min="3" max="4" width="17.28515625" style="63" customWidth="1"/>
    <col min="5" max="5" width="14.7109375" style="63" customWidth="1"/>
    <col min="6" max="6" width="15.7109375" style="63" customWidth="1"/>
    <col min="7" max="7" width="14.7109375" style="63" customWidth="1"/>
    <col min="8" max="8" width="13.7109375" style="63" customWidth="1"/>
    <col min="9" max="9" width="15" style="63" customWidth="1"/>
    <col min="10" max="10" width="6.7109375" customWidth="1"/>
    <col min="11" max="11" width="11.42578125" customWidth="1"/>
    <col min="12" max="12" width="7.7109375" customWidth="1"/>
    <col min="13" max="13" width="47.85546875" customWidth="1"/>
    <col min="14" max="14" width="12.140625" customWidth="1"/>
    <col min="21" max="21" width="11.7109375" customWidth="1"/>
  </cols>
  <sheetData>
    <row r="1" spans="1:21" ht="20.25" x14ac:dyDescent="0.3">
      <c r="A1" s="101" t="s">
        <v>46</v>
      </c>
      <c r="B1" s="101"/>
      <c r="C1" s="101"/>
      <c r="D1" s="101"/>
      <c r="E1" s="101"/>
      <c r="F1" s="101"/>
      <c r="G1" s="101"/>
      <c r="H1" s="101"/>
      <c r="I1" s="101"/>
      <c r="J1" s="1"/>
      <c r="K1" s="1"/>
      <c r="L1" s="1"/>
      <c r="M1" s="38"/>
      <c r="N1" s="7"/>
    </row>
    <row r="2" spans="1:21" s="1" customFormat="1" x14ac:dyDescent="0.25">
      <c r="A2" s="63"/>
      <c r="B2" s="63"/>
      <c r="C2" s="63"/>
      <c r="D2" s="63"/>
      <c r="E2" s="63"/>
      <c r="F2" s="63"/>
      <c r="G2" s="63"/>
      <c r="H2" s="63"/>
      <c r="I2" s="63"/>
      <c r="J2" s="2"/>
    </row>
    <row r="3" spans="1:21" s="1" customFormat="1" ht="51" x14ac:dyDescent="0.2">
      <c r="A3" s="20" t="s">
        <v>13</v>
      </c>
      <c r="B3" s="19" t="s">
        <v>47</v>
      </c>
      <c r="C3" s="19" t="s">
        <v>48</v>
      </c>
      <c r="D3" s="19" t="s">
        <v>49</v>
      </c>
      <c r="E3" s="19" t="s">
        <v>50</v>
      </c>
      <c r="F3" s="19" t="s">
        <v>51</v>
      </c>
      <c r="G3" s="19" t="s">
        <v>52</v>
      </c>
      <c r="H3" s="19" t="s">
        <v>53</v>
      </c>
      <c r="I3" s="19" t="s">
        <v>54</v>
      </c>
      <c r="J3" s="2"/>
      <c r="M3" s="39"/>
      <c r="N3" s="39"/>
      <c r="O3" s="39"/>
      <c r="P3" s="39"/>
      <c r="Q3" s="39"/>
      <c r="R3" s="39"/>
      <c r="S3" s="39"/>
      <c r="T3" s="39"/>
      <c r="U3" s="39"/>
    </row>
    <row r="4" spans="1:21" s="1" customFormat="1" ht="12.75" x14ac:dyDescent="0.2">
      <c r="A4" s="18" t="s">
        <v>55</v>
      </c>
      <c r="B4" s="16" t="s">
        <v>56</v>
      </c>
      <c r="C4" s="16"/>
      <c r="D4" s="16"/>
      <c r="E4" s="16"/>
      <c r="F4" s="16"/>
      <c r="G4" s="16"/>
      <c r="H4" s="16"/>
      <c r="I4" s="34"/>
      <c r="J4" s="2"/>
      <c r="K4" s="88" t="s">
        <v>7</v>
      </c>
      <c r="L4" s="88"/>
      <c r="O4" s="41"/>
      <c r="P4" s="41"/>
      <c r="Q4" s="41"/>
      <c r="R4" s="41"/>
      <c r="S4" s="41"/>
      <c r="T4" s="41"/>
      <c r="U4" s="42"/>
    </row>
    <row r="5" spans="1:21" s="1" customFormat="1" ht="12.75" x14ac:dyDescent="0.2">
      <c r="A5" s="18" t="s">
        <v>57</v>
      </c>
      <c r="B5" s="16" t="s">
        <v>58</v>
      </c>
      <c r="C5" s="16"/>
      <c r="D5" s="16"/>
      <c r="E5" s="16"/>
      <c r="F5" s="16"/>
      <c r="G5" s="16"/>
      <c r="H5" s="16"/>
      <c r="I5" s="34"/>
      <c r="J5" s="6"/>
      <c r="K5" s="9" t="s">
        <v>8</v>
      </c>
      <c r="L5" s="28">
        <v>163.16999999999999</v>
      </c>
      <c r="M5" s="40"/>
      <c r="N5" s="41"/>
      <c r="O5" s="41"/>
      <c r="P5" s="41"/>
      <c r="Q5" s="41"/>
      <c r="R5" s="43"/>
      <c r="S5" s="41"/>
      <c r="T5" s="41"/>
      <c r="U5" s="44"/>
    </row>
    <row r="6" spans="1:21" s="1" customFormat="1" ht="12.75" x14ac:dyDescent="0.2">
      <c r="A6" s="18" t="s">
        <v>59</v>
      </c>
      <c r="B6" s="16"/>
      <c r="C6" s="16"/>
      <c r="D6" s="16"/>
      <c r="E6" s="16"/>
      <c r="F6" s="16"/>
      <c r="G6" s="16"/>
      <c r="H6" s="16"/>
      <c r="I6" s="34"/>
      <c r="J6" s="2"/>
      <c r="K6" s="9" t="s">
        <v>9</v>
      </c>
      <c r="L6" s="28">
        <v>130.28</v>
      </c>
      <c r="M6" s="40"/>
      <c r="N6" s="41"/>
      <c r="O6" s="41"/>
      <c r="P6" s="41"/>
      <c r="Q6" s="41"/>
      <c r="R6" s="41"/>
      <c r="S6" s="41"/>
      <c r="T6" s="41"/>
      <c r="U6" s="44"/>
    </row>
    <row r="7" spans="1:21" s="1" customFormat="1" ht="15.75" x14ac:dyDescent="0.2">
      <c r="A7" s="33" t="s">
        <v>60</v>
      </c>
      <c r="B7" s="16">
        <v>1</v>
      </c>
      <c r="C7" s="16">
        <v>1</v>
      </c>
      <c r="D7" s="16">
        <f>B7*C7</f>
        <v>1</v>
      </c>
      <c r="E7" s="16">
        <v>11</v>
      </c>
      <c r="F7" s="16">
        <f>D7*E7</f>
        <v>11</v>
      </c>
      <c r="G7" s="16">
        <f>+F7*0.05</f>
        <v>0.55000000000000004</v>
      </c>
      <c r="H7" s="16">
        <f>+F7*0.1</f>
        <v>1.1000000000000001</v>
      </c>
      <c r="I7" s="64">
        <f>F7*$L$6+$L$5*G7+H7*$L$7</f>
        <v>1595.1044999999999</v>
      </c>
      <c r="J7" s="2"/>
      <c r="K7" s="9" t="s">
        <v>10</v>
      </c>
      <c r="L7" s="28">
        <v>65.709999999999994</v>
      </c>
      <c r="M7" s="40"/>
      <c r="N7" s="41"/>
      <c r="O7" s="41"/>
      <c r="P7" s="41"/>
      <c r="Q7" s="41"/>
      <c r="R7" s="41"/>
      <c r="S7" s="41"/>
      <c r="T7" s="41"/>
      <c r="U7" s="44"/>
    </row>
    <row r="8" spans="1:21" s="1" customFormat="1" ht="15.75" x14ac:dyDescent="0.2">
      <c r="A8" s="33" t="s">
        <v>61</v>
      </c>
      <c r="B8" s="16"/>
      <c r="C8" s="16"/>
      <c r="D8" s="16"/>
      <c r="E8" s="16"/>
      <c r="F8" s="16"/>
      <c r="G8" s="16"/>
      <c r="H8" s="16"/>
      <c r="I8" s="64"/>
      <c r="J8" s="2"/>
      <c r="K8" s="54"/>
      <c r="L8" s="13"/>
      <c r="M8" s="40"/>
      <c r="N8" s="41"/>
      <c r="O8" s="41"/>
      <c r="P8" s="41"/>
      <c r="Q8" s="45"/>
      <c r="R8" s="45"/>
      <c r="S8" s="45"/>
      <c r="T8" s="45"/>
      <c r="U8" s="44"/>
    </row>
    <row r="9" spans="1:21" s="1" customFormat="1" ht="12.75" x14ac:dyDescent="0.2">
      <c r="A9" s="65" t="s">
        <v>62</v>
      </c>
      <c r="B9" s="16">
        <v>330</v>
      </c>
      <c r="C9" s="16">
        <v>1</v>
      </c>
      <c r="D9" s="16">
        <f t="shared" ref="D9:D18" si="0">B9*C9</f>
        <v>330</v>
      </c>
      <c r="E9" s="16">
        <v>11</v>
      </c>
      <c r="F9" s="52">
        <f>+D9*E9</f>
        <v>3630</v>
      </c>
      <c r="G9" s="16">
        <f>+F9*0.05</f>
        <v>181.5</v>
      </c>
      <c r="H9" s="16">
        <f>+F9*0.1</f>
        <v>363</v>
      </c>
      <c r="I9" s="64">
        <f t="shared" ref="I9:I18" si="1">F9*$L$6+$L$5*G9+H9*$L$7</f>
        <v>526384.48499999999</v>
      </c>
      <c r="J9" s="2"/>
      <c r="K9" s="59"/>
      <c r="L9" s="3"/>
      <c r="M9" s="40"/>
      <c r="N9" s="41"/>
      <c r="O9" s="41"/>
      <c r="P9" s="41"/>
      <c r="Q9" s="45"/>
      <c r="R9" s="45"/>
      <c r="S9" s="45"/>
      <c r="T9" s="45"/>
      <c r="U9" s="44"/>
    </row>
    <row r="10" spans="1:21" s="1" customFormat="1" ht="12.75" x14ac:dyDescent="0.2">
      <c r="A10" s="65" t="s">
        <v>63</v>
      </c>
      <c r="B10" s="16">
        <v>10</v>
      </c>
      <c r="C10" s="16">
        <v>1</v>
      </c>
      <c r="D10" s="16">
        <f t="shared" si="0"/>
        <v>10</v>
      </c>
      <c r="E10" s="66">
        <v>11</v>
      </c>
      <c r="F10" s="52">
        <f t="shared" ref="F10:F18" si="2">+D10*E10</f>
        <v>110</v>
      </c>
      <c r="G10" s="16">
        <f t="shared" ref="G10:G18" si="3">+F10*0.05</f>
        <v>5.5</v>
      </c>
      <c r="H10" s="16">
        <f t="shared" ref="H10:H18" si="4">+F10*0.1</f>
        <v>11</v>
      </c>
      <c r="I10" s="64">
        <f t="shared" si="1"/>
        <v>15951.044999999998</v>
      </c>
      <c r="J10" s="2"/>
      <c r="K10" s="3"/>
      <c r="L10" s="3"/>
      <c r="M10" s="40"/>
      <c r="N10" s="41"/>
      <c r="O10" s="41"/>
      <c r="P10" s="41"/>
      <c r="Q10" s="45"/>
      <c r="R10" s="45"/>
      <c r="S10" s="45"/>
      <c r="T10" s="45"/>
      <c r="U10" s="44"/>
    </row>
    <row r="11" spans="1:21" s="1" customFormat="1" ht="12.75" x14ac:dyDescent="0.2">
      <c r="A11" s="65" t="s">
        <v>64</v>
      </c>
      <c r="B11" s="16">
        <v>10</v>
      </c>
      <c r="C11" s="16">
        <v>1</v>
      </c>
      <c r="D11" s="16">
        <f t="shared" si="0"/>
        <v>10</v>
      </c>
      <c r="E11" s="66">
        <f>'Capital O&amp;M'!F6</f>
        <v>2</v>
      </c>
      <c r="F11" s="52">
        <f t="shared" si="2"/>
        <v>20</v>
      </c>
      <c r="G11" s="16">
        <f t="shared" si="3"/>
        <v>1</v>
      </c>
      <c r="H11" s="16">
        <f t="shared" si="4"/>
        <v>2</v>
      </c>
      <c r="I11" s="64">
        <f t="shared" si="1"/>
        <v>2900.19</v>
      </c>
      <c r="J11" s="2"/>
      <c r="K11" s="4"/>
      <c r="L11" s="5"/>
      <c r="M11" s="40"/>
      <c r="N11" s="41"/>
      <c r="O11" s="41"/>
      <c r="P11" s="41"/>
      <c r="Q11" s="45"/>
      <c r="R11" s="45"/>
      <c r="S11" s="46"/>
      <c r="T11" s="46"/>
      <c r="U11" s="44"/>
    </row>
    <row r="12" spans="1:21" s="1" customFormat="1" ht="12.75" x14ac:dyDescent="0.2">
      <c r="A12" s="65" t="s">
        <v>65</v>
      </c>
      <c r="B12" s="16">
        <v>10</v>
      </c>
      <c r="C12" s="16">
        <v>0.5</v>
      </c>
      <c r="D12" s="16">
        <f t="shared" si="0"/>
        <v>5</v>
      </c>
      <c r="E12" s="66">
        <f>'Capital O&amp;M'!F7</f>
        <v>6</v>
      </c>
      <c r="F12" s="52">
        <f t="shared" si="2"/>
        <v>30</v>
      </c>
      <c r="G12" s="16">
        <f t="shared" si="3"/>
        <v>1.5</v>
      </c>
      <c r="H12" s="16">
        <f t="shared" si="4"/>
        <v>3</v>
      </c>
      <c r="I12" s="64">
        <f t="shared" si="1"/>
        <v>4350.2849999999999</v>
      </c>
      <c r="J12" s="2"/>
      <c r="K12" s="4"/>
      <c r="L12" s="5"/>
      <c r="M12" s="40"/>
      <c r="N12" s="41"/>
      <c r="O12" s="41"/>
      <c r="P12" s="41"/>
      <c r="Q12" s="45"/>
      <c r="R12" s="45"/>
      <c r="S12" s="46"/>
      <c r="T12" s="46"/>
      <c r="U12" s="44"/>
    </row>
    <row r="13" spans="1:21" s="1" customFormat="1" ht="12.75" x14ac:dyDescent="0.2">
      <c r="A13" s="65" t="s">
        <v>66</v>
      </c>
      <c r="B13" s="16">
        <v>1</v>
      </c>
      <c r="C13" s="16">
        <v>52</v>
      </c>
      <c r="D13" s="16">
        <f t="shared" si="0"/>
        <v>52</v>
      </c>
      <c r="E13" s="66">
        <v>11</v>
      </c>
      <c r="F13" s="52">
        <f t="shared" si="2"/>
        <v>572</v>
      </c>
      <c r="G13" s="16">
        <f t="shared" si="3"/>
        <v>28.6</v>
      </c>
      <c r="H13" s="16">
        <f t="shared" si="4"/>
        <v>57.2</v>
      </c>
      <c r="I13" s="64">
        <f t="shared" si="1"/>
        <v>82945.433999999994</v>
      </c>
      <c r="J13" s="2"/>
      <c r="K13" s="4"/>
      <c r="L13" s="5"/>
      <c r="M13" s="40"/>
      <c r="N13" s="41"/>
      <c r="O13" s="41"/>
      <c r="P13" s="41"/>
      <c r="Q13" s="41"/>
      <c r="R13" s="41"/>
      <c r="S13" s="41"/>
      <c r="T13" s="41"/>
      <c r="U13" s="44"/>
    </row>
    <row r="14" spans="1:21" s="1" customFormat="1" ht="18" customHeight="1" x14ac:dyDescent="0.2">
      <c r="A14" s="65" t="s">
        <v>67</v>
      </c>
      <c r="B14" s="16">
        <v>2</v>
      </c>
      <c r="C14" s="16">
        <v>1</v>
      </c>
      <c r="D14" s="16">
        <f t="shared" si="0"/>
        <v>2</v>
      </c>
      <c r="E14" s="66">
        <f>'Capital O&amp;M'!F9</f>
        <v>22</v>
      </c>
      <c r="F14" s="52">
        <f t="shared" si="2"/>
        <v>44</v>
      </c>
      <c r="G14" s="16">
        <f t="shared" si="3"/>
        <v>2.2000000000000002</v>
      </c>
      <c r="H14" s="16">
        <f t="shared" si="4"/>
        <v>4.4000000000000004</v>
      </c>
      <c r="I14" s="64">
        <f t="shared" si="1"/>
        <v>6380.4179999999997</v>
      </c>
      <c r="J14" s="6"/>
      <c r="K14" s="53"/>
      <c r="L14" s="5"/>
      <c r="M14" s="40"/>
      <c r="N14" s="41"/>
      <c r="O14" s="41"/>
      <c r="P14" s="41"/>
      <c r="Q14" s="41"/>
      <c r="R14" s="41"/>
      <c r="S14" s="41"/>
      <c r="T14" s="41"/>
      <c r="U14" s="44"/>
    </row>
    <row r="15" spans="1:21" s="1" customFormat="1" ht="12.75" x14ac:dyDescent="0.2">
      <c r="A15" s="65" t="s">
        <v>68</v>
      </c>
      <c r="B15" s="16">
        <v>8</v>
      </c>
      <c r="C15" s="16">
        <v>12</v>
      </c>
      <c r="D15" s="16">
        <f t="shared" si="0"/>
        <v>96</v>
      </c>
      <c r="E15" s="16">
        <v>11</v>
      </c>
      <c r="F15" s="52">
        <f t="shared" si="2"/>
        <v>1056</v>
      </c>
      <c r="G15" s="16">
        <f t="shared" si="3"/>
        <v>52.800000000000004</v>
      </c>
      <c r="H15" s="16">
        <f t="shared" si="4"/>
        <v>105.60000000000001</v>
      </c>
      <c r="I15" s="64">
        <f t="shared" si="1"/>
        <v>153130.03199999998</v>
      </c>
      <c r="J15" s="2"/>
      <c r="K15" s="53"/>
      <c r="M15" s="40"/>
      <c r="N15" s="41"/>
      <c r="O15" s="41"/>
      <c r="P15" s="41"/>
      <c r="Q15" s="41"/>
      <c r="R15" s="41"/>
      <c r="S15" s="41"/>
      <c r="T15" s="41"/>
      <c r="U15" s="44"/>
    </row>
    <row r="16" spans="1:21" s="1" customFormat="1" ht="27.75" customHeight="1" x14ac:dyDescent="0.2">
      <c r="A16" s="65" t="s">
        <v>69</v>
      </c>
      <c r="B16" s="16">
        <v>20</v>
      </c>
      <c r="C16" s="16">
        <v>12</v>
      </c>
      <c r="D16" s="16">
        <f t="shared" si="0"/>
        <v>240</v>
      </c>
      <c r="E16" s="16">
        <v>11</v>
      </c>
      <c r="F16" s="52">
        <f t="shared" si="2"/>
        <v>2640</v>
      </c>
      <c r="G16" s="16">
        <f t="shared" si="3"/>
        <v>132</v>
      </c>
      <c r="H16" s="16">
        <f t="shared" si="4"/>
        <v>264</v>
      </c>
      <c r="I16" s="64">
        <f t="shared" si="1"/>
        <v>382825.08</v>
      </c>
      <c r="J16" s="2"/>
      <c r="K16" s="53"/>
      <c r="M16" s="40"/>
      <c r="N16" s="41"/>
      <c r="O16" s="41"/>
      <c r="P16" s="41"/>
      <c r="Q16" s="41"/>
      <c r="R16" s="41"/>
      <c r="S16" s="41"/>
      <c r="T16" s="41"/>
      <c r="U16" s="44"/>
    </row>
    <row r="17" spans="1:21" s="1" customFormat="1" ht="12.75" x14ac:dyDescent="0.2">
      <c r="A17" s="65" t="s">
        <v>70</v>
      </c>
      <c r="B17" s="16">
        <v>8</v>
      </c>
      <c r="C17" s="16">
        <v>52</v>
      </c>
      <c r="D17" s="52">
        <f t="shared" si="0"/>
        <v>416</v>
      </c>
      <c r="E17" s="16">
        <v>11</v>
      </c>
      <c r="F17" s="52">
        <f t="shared" si="2"/>
        <v>4576</v>
      </c>
      <c r="G17" s="16">
        <f t="shared" si="3"/>
        <v>228.8</v>
      </c>
      <c r="H17" s="16">
        <f t="shared" si="4"/>
        <v>457.6</v>
      </c>
      <c r="I17" s="64">
        <f t="shared" si="1"/>
        <v>663563.47199999995</v>
      </c>
      <c r="J17" s="2"/>
      <c r="K17" s="53"/>
      <c r="M17" s="40"/>
      <c r="N17" s="41"/>
      <c r="O17" s="41"/>
      <c r="P17" s="41"/>
      <c r="Q17" s="41"/>
      <c r="R17" s="41"/>
      <c r="S17" s="41"/>
      <c r="T17" s="41"/>
      <c r="U17" s="44"/>
    </row>
    <row r="18" spans="1:21" s="1" customFormat="1" ht="19.5" customHeight="1" x14ac:dyDescent="0.2">
      <c r="A18" s="65" t="s">
        <v>71</v>
      </c>
      <c r="B18" s="16">
        <v>20</v>
      </c>
      <c r="C18" s="16">
        <v>1</v>
      </c>
      <c r="D18" s="16">
        <f t="shared" si="0"/>
        <v>20</v>
      </c>
      <c r="E18" s="16">
        <v>1</v>
      </c>
      <c r="F18" s="52">
        <f t="shared" si="2"/>
        <v>20</v>
      </c>
      <c r="G18" s="16">
        <f t="shared" si="3"/>
        <v>1</v>
      </c>
      <c r="H18" s="16">
        <f t="shared" si="4"/>
        <v>2</v>
      </c>
      <c r="I18" s="64">
        <f t="shared" si="1"/>
        <v>2900.19</v>
      </c>
      <c r="J18" s="2"/>
      <c r="K18" s="53"/>
      <c r="M18" s="40"/>
      <c r="N18" s="41"/>
      <c r="O18" s="41"/>
      <c r="P18" s="41"/>
      <c r="Q18" s="41"/>
      <c r="R18" s="41"/>
      <c r="S18" s="41"/>
      <c r="T18" s="41"/>
      <c r="U18" s="44"/>
    </row>
    <row r="19" spans="1:21" s="1" customFormat="1" ht="16.5" customHeight="1" x14ac:dyDescent="0.2">
      <c r="A19" s="33" t="s">
        <v>72</v>
      </c>
      <c r="B19" s="16" t="s">
        <v>73</v>
      </c>
      <c r="C19" s="16"/>
      <c r="D19" s="16"/>
      <c r="E19" s="16"/>
      <c r="F19" s="16"/>
      <c r="G19" s="16"/>
      <c r="H19" s="16"/>
      <c r="I19" s="64"/>
      <c r="J19" s="2"/>
      <c r="K19" s="2"/>
      <c r="M19" s="40"/>
      <c r="N19" s="41"/>
      <c r="O19" s="41"/>
      <c r="P19" s="41"/>
      <c r="Q19" s="41"/>
      <c r="R19" s="41"/>
      <c r="S19" s="41"/>
      <c r="T19" s="41"/>
      <c r="U19" s="44"/>
    </row>
    <row r="20" spans="1:21" s="1" customFormat="1" ht="12.75" x14ac:dyDescent="0.2">
      <c r="A20" s="33" t="s">
        <v>74</v>
      </c>
      <c r="B20" s="16" t="s">
        <v>75</v>
      </c>
      <c r="C20" s="16"/>
      <c r="D20" s="16"/>
      <c r="E20" s="16"/>
      <c r="F20" s="16"/>
      <c r="G20" s="16"/>
      <c r="H20" s="16"/>
      <c r="I20" s="64"/>
      <c r="J20" s="2"/>
      <c r="M20" s="40"/>
      <c r="N20" s="41"/>
      <c r="O20" s="41"/>
      <c r="P20" s="41"/>
      <c r="Q20" s="41"/>
      <c r="R20" s="41"/>
      <c r="S20" s="41"/>
      <c r="T20" s="41"/>
      <c r="U20" s="44"/>
    </row>
    <row r="21" spans="1:21" s="1" customFormat="1" ht="12.75" x14ac:dyDescent="0.2">
      <c r="A21" s="33" t="s">
        <v>76</v>
      </c>
      <c r="B21" s="16"/>
      <c r="C21" s="16"/>
      <c r="D21" s="16"/>
      <c r="E21" s="16"/>
      <c r="F21" s="16"/>
      <c r="G21" s="16"/>
      <c r="H21" s="16"/>
      <c r="I21" s="64"/>
      <c r="J21" s="2"/>
      <c r="M21" s="40"/>
      <c r="N21" s="41"/>
      <c r="O21" s="41"/>
      <c r="P21" s="41"/>
      <c r="Q21" s="41"/>
      <c r="R21" s="43"/>
      <c r="S21" s="41"/>
      <c r="T21" s="41"/>
      <c r="U21" s="44"/>
    </row>
    <row r="22" spans="1:21" s="1" customFormat="1" ht="15.75" x14ac:dyDescent="0.25">
      <c r="A22" s="65" t="s">
        <v>77</v>
      </c>
      <c r="B22" s="16">
        <v>2</v>
      </c>
      <c r="C22" s="16">
        <f>ROUND((E10+E11+E12)/12,0)</f>
        <v>2</v>
      </c>
      <c r="D22" s="16">
        <f>B22*C22</f>
        <v>4</v>
      </c>
      <c r="E22" s="16">
        <v>11</v>
      </c>
      <c r="F22" s="52">
        <f>+D22*E22</f>
        <v>44</v>
      </c>
      <c r="G22" s="16">
        <f>+F22*0.05</f>
        <v>2.2000000000000002</v>
      </c>
      <c r="H22" s="16">
        <f>+F22*0.1</f>
        <v>4.4000000000000004</v>
      </c>
      <c r="I22" s="64">
        <f>F22*$L$6+$L$5*G22+H22*$L$7</f>
        <v>6380.4179999999997</v>
      </c>
      <c r="J22" s="2"/>
      <c r="K22" s="2"/>
      <c r="M22" s="47"/>
      <c r="N22" s="47"/>
      <c r="O22" s="47"/>
      <c r="P22" s="47"/>
      <c r="Q22" s="47"/>
      <c r="R22" s="48"/>
      <c r="S22" s="48"/>
      <c r="T22" s="48"/>
      <c r="U22" s="49"/>
    </row>
    <row r="23" spans="1:21" s="1" customFormat="1" ht="12.75" x14ac:dyDescent="0.2">
      <c r="A23" s="65" t="s">
        <v>78</v>
      </c>
      <c r="B23" s="16">
        <v>16</v>
      </c>
      <c r="C23" s="16">
        <v>2</v>
      </c>
      <c r="D23" s="16">
        <f>B23*C23</f>
        <v>32</v>
      </c>
      <c r="E23" s="16">
        <v>11</v>
      </c>
      <c r="F23" s="52">
        <f t="shared" ref="F23:F25" si="5">+D23*E23</f>
        <v>352</v>
      </c>
      <c r="G23" s="16">
        <f t="shared" ref="G23:G25" si="6">+F23*0.05</f>
        <v>17.600000000000001</v>
      </c>
      <c r="H23" s="16">
        <f t="shared" ref="H23:H25" si="7">+F23*0.1</f>
        <v>35.200000000000003</v>
      </c>
      <c r="I23" s="64">
        <f>F23*$L$6+$L$5*G23+H23*$L$7</f>
        <v>51043.343999999997</v>
      </c>
      <c r="J23" s="2"/>
      <c r="K23" s="2"/>
      <c r="M23" s="40"/>
      <c r="N23" s="41"/>
      <c r="O23" s="41"/>
      <c r="P23" s="41"/>
      <c r="Q23" s="41"/>
      <c r="R23" s="41"/>
      <c r="S23" s="41"/>
      <c r="T23" s="41"/>
      <c r="U23" s="42"/>
    </row>
    <row r="24" spans="1:21" s="1" customFormat="1" ht="15.75" x14ac:dyDescent="0.2">
      <c r="A24" s="65" t="s">
        <v>79</v>
      </c>
      <c r="B24" s="16">
        <v>10</v>
      </c>
      <c r="C24" s="16">
        <f>ROUND((E10+E11+E12)/12,0)</f>
        <v>2</v>
      </c>
      <c r="D24" s="16">
        <f>B24*C24</f>
        <v>20</v>
      </c>
      <c r="E24" s="52">
        <f>E9</f>
        <v>11</v>
      </c>
      <c r="F24" s="52">
        <f>+D24*E24</f>
        <v>220</v>
      </c>
      <c r="G24" s="16">
        <f t="shared" si="6"/>
        <v>11</v>
      </c>
      <c r="H24" s="16">
        <f t="shared" si="7"/>
        <v>22</v>
      </c>
      <c r="I24" s="64">
        <f>F24*$L$6+$L$5*G24+H24*$L$7</f>
        <v>31902.089999999997</v>
      </c>
      <c r="J24" s="2"/>
      <c r="K24" s="2"/>
      <c r="M24" s="40"/>
      <c r="N24" s="41"/>
      <c r="O24" s="41"/>
      <c r="P24" s="41"/>
      <c r="Q24" s="41"/>
      <c r="R24" s="41"/>
      <c r="S24" s="41"/>
      <c r="T24" s="41"/>
      <c r="U24" s="44"/>
    </row>
    <row r="25" spans="1:21" s="1" customFormat="1" ht="15.75" x14ac:dyDescent="0.2">
      <c r="A25" s="65" t="s">
        <v>80</v>
      </c>
      <c r="B25" s="16">
        <v>10</v>
      </c>
      <c r="C25" s="16">
        <v>1</v>
      </c>
      <c r="D25" s="16">
        <f>B25*C25</f>
        <v>10</v>
      </c>
      <c r="E25" s="16">
        <f>E7</f>
        <v>11</v>
      </c>
      <c r="F25" s="52">
        <f t="shared" si="5"/>
        <v>110</v>
      </c>
      <c r="G25" s="16">
        <f t="shared" si="6"/>
        <v>5.5</v>
      </c>
      <c r="H25" s="16">
        <f t="shared" si="7"/>
        <v>11</v>
      </c>
      <c r="I25" s="64">
        <f>F25*$L$6+$L$5*G25+H25*$L$7</f>
        <v>15951.044999999998</v>
      </c>
      <c r="J25" s="2"/>
      <c r="M25" s="40"/>
      <c r="N25" s="41"/>
      <c r="O25" s="41"/>
      <c r="P25" s="41"/>
      <c r="Q25" s="41"/>
      <c r="R25" s="41"/>
      <c r="S25" s="41"/>
      <c r="T25" s="41"/>
      <c r="U25" s="44"/>
    </row>
    <row r="26" spans="1:21" s="1" customFormat="1" ht="13.5" x14ac:dyDescent="0.2">
      <c r="A26" s="67" t="s">
        <v>81</v>
      </c>
      <c r="B26" s="68"/>
      <c r="C26" s="68"/>
      <c r="D26" s="68"/>
      <c r="E26" s="68"/>
      <c r="F26" s="102">
        <f>SUM(F7:H25)</f>
        <v>15450.250000000002</v>
      </c>
      <c r="G26" s="102"/>
      <c r="H26" s="102"/>
      <c r="I26" s="69">
        <f>SUM(I7:I25)</f>
        <v>1948202.6325000001</v>
      </c>
      <c r="J26" s="2"/>
      <c r="K26" s="2"/>
      <c r="M26" s="40"/>
      <c r="N26" s="41"/>
      <c r="O26" s="41"/>
      <c r="P26" s="41"/>
      <c r="Q26" s="41"/>
      <c r="R26" s="43"/>
      <c r="S26" s="41"/>
      <c r="T26" s="41"/>
      <c r="U26" s="44"/>
    </row>
    <row r="27" spans="1:21" s="1" customFormat="1" ht="18" customHeight="1" x14ac:dyDescent="0.2">
      <c r="A27" s="18" t="s">
        <v>82</v>
      </c>
      <c r="B27" s="16"/>
      <c r="C27" s="16"/>
      <c r="D27" s="16"/>
      <c r="E27" s="16"/>
      <c r="F27" s="16"/>
      <c r="G27" s="16"/>
      <c r="H27" s="16"/>
      <c r="I27" s="64"/>
      <c r="J27" s="2"/>
      <c r="K27" s="2"/>
      <c r="M27" s="40"/>
      <c r="N27" s="41"/>
      <c r="O27" s="41"/>
      <c r="P27" s="41"/>
      <c r="Q27" s="41"/>
      <c r="R27" s="41"/>
      <c r="S27" s="41"/>
      <c r="T27" s="41"/>
      <c r="U27" s="44"/>
    </row>
    <row r="28" spans="1:21" s="1" customFormat="1" ht="12.75" x14ac:dyDescent="0.2">
      <c r="A28" s="33" t="s">
        <v>83</v>
      </c>
      <c r="B28" s="16" t="s">
        <v>84</v>
      </c>
      <c r="C28" s="16"/>
      <c r="D28" s="16"/>
      <c r="E28" s="16"/>
      <c r="F28" s="16"/>
      <c r="G28" s="16"/>
      <c r="H28" s="16"/>
      <c r="I28" s="64"/>
      <c r="J28" s="2"/>
      <c r="K28" s="2"/>
      <c r="M28" s="40"/>
      <c r="N28" s="41"/>
      <c r="O28" s="41"/>
      <c r="P28" s="41"/>
      <c r="Q28" s="41"/>
      <c r="R28" s="41"/>
      <c r="S28" s="41"/>
      <c r="T28" s="41"/>
      <c r="U28" s="44"/>
    </row>
    <row r="29" spans="1:21" s="1" customFormat="1" ht="12.75" x14ac:dyDescent="0.2">
      <c r="A29" s="33" t="s">
        <v>85</v>
      </c>
      <c r="B29" s="16" t="s">
        <v>56</v>
      </c>
      <c r="C29" s="16"/>
      <c r="D29" s="16"/>
      <c r="E29" s="16"/>
      <c r="F29" s="16"/>
      <c r="G29" s="16"/>
      <c r="H29" s="16"/>
      <c r="I29" s="64"/>
      <c r="J29" s="2"/>
      <c r="K29" s="2"/>
      <c r="M29" s="40"/>
      <c r="N29" s="41"/>
      <c r="O29" s="41"/>
      <c r="P29" s="41"/>
      <c r="Q29" s="41"/>
      <c r="R29" s="41"/>
      <c r="S29" s="41"/>
      <c r="T29" s="41"/>
      <c r="U29" s="44"/>
    </row>
    <row r="30" spans="1:21" s="1" customFormat="1" ht="12.75" x14ac:dyDescent="0.2">
      <c r="A30" s="33" t="s">
        <v>86</v>
      </c>
      <c r="B30" s="16" t="s">
        <v>56</v>
      </c>
      <c r="C30" s="16"/>
      <c r="D30" s="16"/>
      <c r="E30" s="16"/>
      <c r="F30" s="16"/>
      <c r="G30" s="16"/>
      <c r="H30" s="16"/>
      <c r="I30" s="64"/>
      <c r="J30" s="2"/>
      <c r="K30" s="2"/>
      <c r="M30" s="40"/>
      <c r="N30" s="41"/>
      <c r="O30" s="41"/>
      <c r="P30" s="41"/>
      <c r="Q30" s="41"/>
      <c r="R30" s="41"/>
      <c r="S30" s="41"/>
      <c r="T30" s="41"/>
      <c r="U30" s="44"/>
    </row>
    <row r="31" spans="1:21" s="1" customFormat="1" ht="12.75" x14ac:dyDescent="0.2">
      <c r="A31" s="33" t="s">
        <v>87</v>
      </c>
      <c r="B31" s="16"/>
      <c r="C31" s="16"/>
      <c r="D31" s="16"/>
      <c r="E31" s="16"/>
      <c r="F31" s="16"/>
      <c r="G31" s="16"/>
      <c r="H31" s="16"/>
      <c r="I31" s="64"/>
      <c r="J31" s="2"/>
      <c r="K31" s="2"/>
      <c r="M31" s="40"/>
      <c r="N31" s="41"/>
      <c r="O31" s="41"/>
      <c r="P31" s="41"/>
      <c r="Q31" s="41"/>
      <c r="R31" s="41"/>
      <c r="S31" s="41"/>
      <c r="T31" s="41"/>
      <c r="U31" s="44"/>
    </row>
    <row r="32" spans="1:21" s="1" customFormat="1" ht="12.75" x14ac:dyDescent="0.2">
      <c r="A32" s="65" t="s">
        <v>88</v>
      </c>
      <c r="B32" s="16">
        <v>1</v>
      </c>
      <c r="C32" s="16">
        <v>12</v>
      </c>
      <c r="D32" s="16">
        <f t="shared" ref="D32:D45" si="8">B32*C32</f>
        <v>12</v>
      </c>
      <c r="E32" s="16">
        <v>11</v>
      </c>
      <c r="F32" s="52">
        <f t="shared" ref="F32:F44" si="9">+D32*E32</f>
        <v>132</v>
      </c>
      <c r="G32" s="16">
        <f t="shared" ref="G32:G44" si="10">+F32*0.05</f>
        <v>6.6000000000000005</v>
      </c>
      <c r="H32" s="16">
        <f t="shared" ref="H32:H44" si="11">+F32*0.1</f>
        <v>13.200000000000001</v>
      </c>
      <c r="I32" s="64">
        <f t="shared" ref="I32:I45" si="12">F32*$L$6+$L$5*G32+H32*$L$7</f>
        <v>19141.253999999997</v>
      </c>
      <c r="J32" s="2"/>
      <c r="K32" s="2"/>
      <c r="M32" s="40"/>
      <c r="N32" s="41"/>
      <c r="O32" s="41"/>
      <c r="P32" s="41"/>
      <c r="Q32" s="41"/>
      <c r="R32" s="41"/>
      <c r="S32" s="41"/>
      <c r="T32" s="41"/>
      <c r="U32" s="44"/>
    </row>
    <row r="33" spans="1:21" s="1" customFormat="1" ht="19.5" customHeight="1" x14ac:dyDescent="0.2">
      <c r="A33" s="65" t="s">
        <v>89</v>
      </c>
      <c r="B33" s="16">
        <v>1</v>
      </c>
      <c r="C33" s="16">
        <v>1</v>
      </c>
      <c r="D33" s="16">
        <f t="shared" si="8"/>
        <v>1</v>
      </c>
      <c r="E33" s="16">
        <v>11</v>
      </c>
      <c r="F33" s="52">
        <f t="shared" si="9"/>
        <v>11</v>
      </c>
      <c r="G33" s="16">
        <f t="shared" si="10"/>
        <v>0.55000000000000004</v>
      </c>
      <c r="H33" s="16">
        <f t="shared" si="11"/>
        <v>1.1000000000000001</v>
      </c>
      <c r="I33" s="64">
        <f t="shared" si="12"/>
        <v>1595.1044999999999</v>
      </c>
      <c r="J33" s="2"/>
      <c r="K33" s="2"/>
      <c r="M33" s="40"/>
      <c r="N33" s="41"/>
      <c r="O33" s="41"/>
      <c r="P33" s="41"/>
      <c r="Q33" s="41"/>
      <c r="R33" s="41"/>
      <c r="S33" s="41"/>
      <c r="T33" s="41"/>
      <c r="U33" s="44"/>
    </row>
    <row r="34" spans="1:21" s="1" customFormat="1" ht="31.5" customHeight="1" x14ac:dyDescent="0.2">
      <c r="A34" s="65" t="s">
        <v>66</v>
      </c>
      <c r="B34" s="16">
        <v>1</v>
      </c>
      <c r="C34" s="16">
        <v>52</v>
      </c>
      <c r="D34" s="16">
        <f t="shared" si="8"/>
        <v>52</v>
      </c>
      <c r="E34" s="16">
        <v>11</v>
      </c>
      <c r="F34" s="52">
        <f>+D34*E34</f>
        <v>572</v>
      </c>
      <c r="G34" s="16">
        <f>+F34*0.05</f>
        <v>28.6</v>
      </c>
      <c r="H34" s="16">
        <f>+F34*0.1</f>
        <v>57.2</v>
      </c>
      <c r="I34" s="64">
        <f t="shared" si="12"/>
        <v>82945.433999999994</v>
      </c>
      <c r="J34" s="2"/>
      <c r="K34" s="2"/>
      <c r="M34" s="40"/>
      <c r="N34" s="41"/>
      <c r="O34" s="41"/>
      <c r="P34" s="41"/>
      <c r="Q34" s="41"/>
      <c r="R34" s="43"/>
      <c r="S34" s="41"/>
      <c r="T34" s="41"/>
      <c r="U34" s="44"/>
    </row>
    <row r="35" spans="1:21" s="1" customFormat="1" ht="12.75" x14ac:dyDescent="0.2">
      <c r="A35" s="65" t="s">
        <v>90</v>
      </c>
      <c r="B35" s="16">
        <v>1</v>
      </c>
      <c r="C35" s="16">
        <v>12</v>
      </c>
      <c r="D35" s="16">
        <f t="shared" si="8"/>
        <v>12</v>
      </c>
      <c r="E35" s="52">
        <f>E14</f>
        <v>22</v>
      </c>
      <c r="F35" s="52">
        <f>+D35*E35</f>
        <v>264</v>
      </c>
      <c r="G35" s="16">
        <f t="shared" si="10"/>
        <v>13.200000000000001</v>
      </c>
      <c r="H35" s="16">
        <f t="shared" si="11"/>
        <v>26.400000000000002</v>
      </c>
      <c r="I35" s="64">
        <f t="shared" si="12"/>
        <v>38282.507999999994</v>
      </c>
      <c r="J35" s="2"/>
      <c r="K35" s="2"/>
      <c r="M35" s="40"/>
      <c r="N35" s="41"/>
      <c r="O35" s="41"/>
      <c r="P35" s="41"/>
      <c r="Q35" s="41"/>
      <c r="R35" s="41"/>
      <c r="S35" s="41"/>
      <c r="T35" s="41"/>
      <c r="U35" s="44"/>
    </row>
    <row r="36" spans="1:21" s="1" customFormat="1" ht="18.75" customHeight="1" x14ac:dyDescent="0.2">
      <c r="A36" s="65" t="s">
        <v>91</v>
      </c>
      <c r="B36" s="16">
        <v>1</v>
      </c>
      <c r="C36" s="16">
        <v>12</v>
      </c>
      <c r="D36" s="16">
        <f t="shared" si="8"/>
        <v>12</v>
      </c>
      <c r="E36" s="16">
        <v>11</v>
      </c>
      <c r="F36" s="52">
        <f t="shared" si="9"/>
        <v>132</v>
      </c>
      <c r="G36" s="16">
        <f t="shared" si="10"/>
        <v>6.6000000000000005</v>
      </c>
      <c r="H36" s="16">
        <f t="shared" si="11"/>
        <v>13.200000000000001</v>
      </c>
      <c r="I36" s="64">
        <f t="shared" si="12"/>
        <v>19141.253999999997</v>
      </c>
      <c r="J36" s="2"/>
      <c r="K36" s="2"/>
      <c r="M36" s="40"/>
      <c r="N36" s="41"/>
      <c r="O36" s="41"/>
      <c r="P36" s="41"/>
      <c r="Q36" s="41"/>
      <c r="R36" s="41"/>
      <c r="S36" s="41"/>
      <c r="T36" s="41"/>
      <c r="U36" s="44"/>
    </row>
    <row r="37" spans="1:21" s="1" customFormat="1" ht="12.75" x14ac:dyDescent="0.2">
      <c r="A37" s="65" t="s">
        <v>92</v>
      </c>
      <c r="B37" s="16">
        <v>1</v>
      </c>
      <c r="C37" s="16">
        <v>12</v>
      </c>
      <c r="D37" s="16">
        <f t="shared" si="8"/>
        <v>12</v>
      </c>
      <c r="E37" s="16">
        <v>11</v>
      </c>
      <c r="F37" s="52">
        <f t="shared" si="9"/>
        <v>132</v>
      </c>
      <c r="G37" s="16">
        <f t="shared" si="10"/>
        <v>6.6000000000000005</v>
      </c>
      <c r="H37" s="16">
        <f t="shared" si="11"/>
        <v>13.200000000000001</v>
      </c>
      <c r="I37" s="64">
        <f t="shared" si="12"/>
        <v>19141.253999999997</v>
      </c>
      <c r="J37" s="2"/>
      <c r="K37" s="2"/>
      <c r="M37" s="40"/>
      <c r="N37" s="41"/>
      <c r="O37" s="41"/>
      <c r="P37" s="41"/>
      <c r="Q37" s="41"/>
      <c r="R37" s="41"/>
      <c r="S37" s="41"/>
      <c r="T37" s="41"/>
      <c r="U37" s="44"/>
    </row>
    <row r="38" spans="1:21" s="1" customFormat="1" ht="12.75" x14ac:dyDescent="0.2">
      <c r="A38" s="65" t="s">
        <v>93</v>
      </c>
      <c r="B38" s="16">
        <v>1</v>
      </c>
      <c r="C38" s="16">
        <v>12</v>
      </c>
      <c r="D38" s="16">
        <f t="shared" si="8"/>
        <v>12</v>
      </c>
      <c r="E38" s="16">
        <v>11</v>
      </c>
      <c r="F38" s="52">
        <f t="shared" si="9"/>
        <v>132</v>
      </c>
      <c r="G38" s="16">
        <f t="shared" si="10"/>
        <v>6.6000000000000005</v>
      </c>
      <c r="H38" s="16">
        <f t="shared" si="11"/>
        <v>13.200000000000001</v>
      </c>
      <c r="I38" s="64">
        <f t="shared" si="12"/>
        <v>19141.253999999997</v>
      </c>
      <c r="J38" s="11"/>
      <c r="K38" s="2"/>
      <c r="M38" s="40"/>
      <c r="N38" s="41"/>
      <c r="O38" s="41"/>
      <c r="P38" s="41"/>
      <c r="Q38" s="41"/>
      <c r="R38" s="41"/>
      <c r="S38" s="41"/>
      <c r="T38" s="41"/>
      <c r="U38" s="44"/>
    </row>
    <row r="39" spans="1:21" s="1" customFormat="1" ht="12.75" x14ac:dyDescent="0.2">
      <c r="A39" s="65" t="s">
        <v>94</v>
      </c>
      <c r="B39" s="16">
        <v>2</v>
      </c>
      <c r="C39" s="16">
        <v>6</v>
      </c>
      <c r="D39" s="16">
        <f t="shared" si="8"/>
        <v>12</v>
      </c>
      <c r="E39" s="16">
        <v>11</v>
      </c>
      <c r="F39" s="52">
        <f t="shared" si="9"/>
        <v>132</v>
      </c>
      <c r="G39" s="16">
        <f t="shared" si="10"/>
        <v>6.6000000000000005</v>
      </c>
      <c r="H39" s="16">
        <f t="shared" si="11"/>
        <v>13.200000000000001</v>
      </c>
      <c r="I39" s="64">
        <f t="shared" si="12"/>
        <v>19141.253999999997</v>
      </c>
      <c r="J39" s="8"/>
      <c r="K39" s="7"/>
      <c r="L39" s="2"/>
      <c r="M39" s="40"/>
      <c r="N39" s="41"/>
      <c r="O39" s="41"/>
      <c r="P39" s="41"/>
      <c r="Q39" s="41"/>
      <c r="R39" s="41"/>
      <c r="S39" s="41"/>
      <c r="T39" s="41"/>
      <c r="U39" s="44"/>
    </row>
    <row r="40" spans="1:21" s="1" customFormat="1" ht="12.75" x14ac:dyDescent="0.2">
      <c r="A40" s="65" t="s">
        <v>95</v>
      </c>
      <c r="B40" s="16">
        <v>1</v>
      </c>
      <c r="C40" s="16">
        <v>6</v>
      </c>
      <c r="D40" s="16">
        <f t="shared" si="8"/>
        <v>6</v>
      </c>
      <c r="E40" s="16">
        <v>11</v>
      </c>
      <c r="F40" s="52">
        <f t="shared" si="9"/>
        <v>66</v>
      </c>
      <c r="G40" s="16">
        <f t="shared" si="10"/>
        <v>3.3000000000000003</v>
      </c>
      <c r="H40" s="16">
        <f t="shared" si="11"/>
        <v>6.6000000000000005</v>
      </c>
      <c r="I40" s="64">
        <f t="shared" si="12"/>
        <v>9570.6269999999986</v>
      </c>
      <c r="J40" s="12"/>
      <c r="L40" s="2"/>
      <c r="M40" s="40"/>
      <c r="N40" s="41"/>
      <c r="O40" s="41"/>
      <c r="P40" s="41"/>
      <c r="Q40" s="41"/>
      <c r="R40" s="43"/>
      <c r="S40" s="41"/>
      <c r="T40" s="41"/>
      <c r="U40" s="44"/>
    </row>
    <row r="41" spans="1:21" s="1" customFormat="1" ht="12.75" x14ac:dyDescent="0.2">
      <c r="A41" s="65" t="s">
        <v>96</v>
      </c>
      <c r="B41" s="16">
        <v>1</v>
      </c>
      <c r="C41" s="16">
        <v>12</v>
      </c>
      <c r="D41" s="16">
        <f t="shared" si="8"/>
        <v>12</v>
      </c>
      <c r="E41" s="16">
        <v>11</v>
      </c>
      <c r="F41" s="52">
        <f t="shared" si="9"/>
        <v>132</v>
      </c>
      <c r="G41" s="16">
        <f t="shared" si="10"/>
        <v>6.6000000000000005</v>
      </c>
      <c r="H41" s="16">
        <f t="shared" si="11"/>
        <v>13.200000000000001</v>
      </c>
      <c r="I41" s="64">
        <f t="shared" si="12"/>
        <v>19141.253999999997</v>
      </c>
      <c r="J41" s="12"/>
      <c r="K41" s="36">
        <f>F48/Responses!E9</f>
        <v>255.12820512820514</v>
      </c>
      <c r="L41" s="36" t="s">
        <v>11</v>
      </c>
      <c r="M41" s="40"/>
      <c r="N41" s="41"/>
      <c r="O41" s="41"/>
      <c r="P41" s="41"/>
      <c r="Q41" s="41"/>
      <c r="R41" s="41"/>
      <c r="S41" s="41"/>
      <c r="T41" s="41"/>
      <c r="U41" s="44"/>
    </row>
    <row r="42" spans="1:21" s="1" customFormat="1" ht="13.5" customHeight="1" x14ac:dyDescent="0.2">
      <c r="A42" s="65" t="s">
        <v>97</v>
      </c>
      <c r="B42" s="16">
        <v>1</v>
      </c>
      <c r="C42" s="16">
        <v>12</v>
      </c>
      <c r="D42" s="16">
        <f t="shared" si="8"/>
        <v>12</v>
      </c>
      <c r="E42" s="16">
        <v>11</v>
      </c>
      <c r="F42" s="52">
        <f t="shared" si="9"/>
        <v>132</v>
      </c>
      <c r="G42" s="16">
        <f t="shared" si="10"/>
        <v>6.6000000000000005</v>
      </c>
      <c r="H42" s="16">
        <f t="shared" si="11"/>
        <v>13.200000000000001</v>
      </c>
      <c r="I42" s="64">
        <f t="shared" si="12"/>
        <v>19141.253999999997</v>
      </c>
      <c r="J42" s="12"/>
      <c r="K42" s="10"/>
      <c r="L42" s="2"/>
      <c r="M42" s="40"/>
      <c r="N42" s="41"/>
      <c r="O42" s="41"/>
      <c r="P42" s="41"/>
      <c r="Q42" s="41"/>
      <c r="R42" s="41"/>
      <c r="S42" s="41"/>
      <c r="T42" s="41"/>
      <c r="U42" s="44"/>
    </row>
    <row r="43" spans="1:21" s="1" customFormat="1" ht="13.5" customHeight="1" x14ac:dyDescent="0.25">
      <c r="A43" s="65" t="s">
        <v>98</v>
      </c>
      <c r="B43" s="16">
        <v>1</v>
      </c>
      <c r="C43" s="16">
        <v>6</v>
      </c>
      <c r="D43" s="16">
        <f t="shared" si="8"/>
        <v>6</v>
      </c>
      <c r="E43" s="16">
        <v>11</v>
      </c>
      <c r="F43" s="52">
        <f t="shared" si="9"/>
        <v>66</v>
      </c>
      <c r="G43" s="16">
        <f t="shared" si="10"/>
        <v>3.3000000000000003</v>
      </c>
      <c r="H43" s="16">
        <f t="shared" si="11"/>
        <v>6.6000000000000005</v>
      </c>
      <c r="I43" s="64">
        <f t="shared" si="12"/>
        <v>9570.6269999999986</v>
      </c>
      <c r="J43" s="2"/>
      <c r="M43" s="47"/>
      <c r="N43" s="47"/>
      <c r="O43" s="47"/>
      <c r="P43" s="47"/>
      <c r="Q43" s="47"/>
      <c r="R43" s="48"/>
      <c r="S43" s="48"/>
      <c r="T43" s="48"/>
      <c r="U43" s="49"/>
    </row>
    <row r="44" spans="1:21" s="1" customFormat="1" ht="28.5" customHeight="1" x14ac:dyDescent="0.25">
      <c r="A44" s="65" t="s">
        <v>99</v>
      </c>
      <c r="B44" s="16">
        <v>3.5</v>
      </c>
      <c r="C44" s="16">
        <v>52</v>
      </c>
      <c r="D44" s="16">
        <f t="shared" si="8"/>
        <v>182</v>
      </c>
      <c r="E44" s="16">
        <v>11</v>
      </c>
      <c r="F44" s="52">
        <f t="shared" si="9"/>
        <v>2002</v>
      </c>
      <c r="G44" s="16">
        <f t="shared" si="10"/>
        <v>100.10000000000001</v>
      </c>
      <c r="H44" s="16">
        <f t="shared" si="11"/>
        <v>200.20000000000002</v>
      </c>
      <c r="I44" s="64">
        <f t="shared" si="12"/>
        <v>290309.01899999997</v>
      </c>
      <c r="J44" s="2"/>
      <c r="M44" s="50"/>
      <c r="N44" s="50"/>
      <c r="O44" s="50"/>
      <c r="P44" s="50"/>
      <c r="Q44" s="50"/>
      <c r="R44" s="48"/>
      <c r="S44" s="48"/>
      <c r="T44" s="48"/>
      <c r="U44" s="49"/>
    </row>
    <row r="45" spans="1:21" s="1" customFormat="1" ht="13.5" x14ac:dyDescent="0.25">
      <c r="A45" s="33" t="s">
        <v>100</v>
      </c>
      <c r="B45" s="16">
        <v>8</v>
      </c>
      <c r="C45" s="16">
        <v>1</v>
      </c>
      <c r="D45" s="16">
        <f t="shared" si="8"/>
        <v>8</v>
      </c>
      <c r="E45" s="16">
        <v>0</v>
      </c>
      <c r="F45" s="52">
        <f t="shared" ref="F45" si="13">+D45*E45</f>
        <v>0</v>
      </c>
      <c r="G45" s="16">
        <f t="shared" ref="G45" si="14">+F45*0.05</f>
        <v>0</v>
      </c>
      <c r="H45" s="16">
        <f t="shared" ref="H45" si="15">+F45*0.1</f>
        <v>0</v>
      </c>
      <c r="I45" s="70">
        <f t="shared" si="12"/>
        <v>0</v>
      </c>
      <c r="J45" s="2"/>
      <c r="M45" s="50"/>
      <c r="N45" s="50"/>
      <c r="O45" s="50"/>
      <c r="P45" s="50"/>
      <c r="Q45" s="50"/>
      <c r="R45" s="50"/>
      <c r="S45" s="50"/>
      <c r="T45" s="50"/>
      <c r="U45" s="49"/>
    </row>
    <row r="46" spans="1:21" s="1" customFormat="1" ht="13.5" x14ac:dyDescent="0.25">
      <c r="A46" s="33" t="s">
        <v>101</v>
      </c>
      <c r="B46" s="16" t="s">
        <v>56</v>
      </c>
      <c r="C46" s="16"/>
      <c r="D46" s="16"/>
      <c r="E46" s="16"/>
      <c r="F46" s="16"/>
      <c r="G46" s="16"/>
      <c r="H46" s="16"/>
      <c r="I46" s="64"/>
      <c r="J46" s="2"/>
      <c r="M46" s="50"/>
      <c r="N46" s="50"/>
      <c r="O46" s="50"/>
      <c r="P46" s="50"/>
      <c r="Q46" s="50"/>
      <c r="R46" s="50"/>
      <c r="S46" s="50"/>
      <c r="T46" s="50"/>
      <c r="U46" s="49"/>
    </row>
    <row r="47" spans="1:21" s="1" customFormat="1" ht="13.5" x14ac:dyDescent="0.2">
      <c r="A47" s="67" t="s">
        <v>102</v>
      </c>
      <c r="B47" s="68"/>
      <c r="C47" s="68"/>
      <c r="D47" s="68"/>
      <c r="E47" s="68"/>
      <c r="F47" s="102">
        <f>SUM(F28:H45)</f>
        <v>4490.75</v>
      </c>
      <c r="G47" s="102"/>
      <c r="H47" s="102"/>
      <c r="I47" s="69">
        <f>SUM(I32:I46)</f>
        <v>566262.09749999992</v>
      </c>
      <c r="J47" s="2"/>
      <c r="M47" s="27"/>
      <c r="N47" s="27"/>
      <c r="O47" s="27"/>
      <c r="P47" s="27"/>
      <c r="Q47" s="27"/>
      <c r="R47" s="27"/>
      <c r="S47" s="27"/>
      <c r="T47" s="27"/>
      <c r="U47" s="27"/>
    </row>
    <row r="48" spans="1:21" s="1" customFormat="1" ht="12.75" x14ac:dyDescent="0.2">
      <c r="A48" s="103" t="s">
        <v>103</v>
      </c>
      <c r="B48" s="103"/>
      <c r="C48" s="103"/>
      <c r="D48" s="103"/>
      <c r="E48" s="103"/>
      <c r="F48" s="104">
        <f>ROUND(+F26+F47,-2)</f>
        <v>19900</v>
      </c>
      <c r="G48" s="104"/>
      <c r="H48" s="104"/>
      <c r="I48" s="71">
        <f>ROUND(+I26+I47,-4)</f>
        <v>2510000</v>
      </c>
      <c r="J48" s="2"/>
      <c r="M48" s="27"/>
      <c r="N48" s="27"/>
      <c r="O48" s="27"/>
      <c r="P48" s="27"/>
      <c r="Q48" s="27"/>
      <c r="R48" s="27"/>
      <c r="S48" s="27"/>
      <c r="T48" s="27"/>
      <c r="U48" s="27"/>
    </row>
    <row r="49" spans="1:21" s="1" customFormat="1" ht="12.75" x14ac:dyDescent="0.2">
      <c r="A49" s="93" t="s">
        <v>104</v>
      </c>
      <c r="B49" s="94"/>
      <c r="C49" s="94"/>
      <c r="D49" s="94"/>
      <c r="E49" s="95"/>
      <c r="F49" s="96"/>
      <c r="G49" s="96"/>
      <c r="H49" s="96"/>
      <c r="I49" s="71">
        <f>'Capital O&amp;M'!I11</f>
        <v>238000</v>
      </c>
      <c r="J49" s="6"/>
      <c r="M49" s="27"/>
      <c r="N49" s="27"/>
      <c r="O49" s="27"/>
      <c r="P49" s="27"/>
      <c r="Q49" s="27"/>
      <c r="R49" s="27"/>
      <c r="S49" s="27"/>
      <c r="T49" s="27"/>
      <c r="U49" s="27"/>
    </row>
    <row r="50" spans="1:21" s="1" customFormat="1" ht="12.75" x14ac:dyDescent="0.2">
      <c r="A50" s="93" t="s">
        <v>105</v>
      </c>
      <c r="B50" s="94"/>
      <c r="C50" s="94"/>
      <c r="D50" s="94"/>
      <c r="E50" s="95"/>
      <c r="F50" s="97"/>
      <c r="G50" s="97"/>
      <c r="H50" s="97"/>
      <c r="I50" s="71">
        <f>ROUND(+I48+I49,-4)</f>
        <v>2750000</v>
      </c>
      <c r="J50" s="2"/>
      <c r="M50" s="27"/>
      <c r="N50" s="27"/>
      <c r="O50" s="27"/>
      <c r="P50" s="27"/>
      <c r="Q50" s="27"/>
      <c r="R50" s="27"/>
      <c r="S50" s="27"/>
      <c r="T50" s="27"/>
      <c r="U50" s="27"/>
    </row>
    <row r="51" spans="1:21" s="1" customFormat="1" ht="20.25" customHeight="1" x14ac:dyDescent="0.25">
      <c r="A51" s="72"/>
      <c r="B51" s="63"/>
      <c r="C51" s="63"/>
      <c r="D51" s="63"/>
      <c r="E51" s="63"/>
      <c r="F51" s="63"/>
      <c r="G51" s="63"/>
      <c r="H51" s="63"/>
      <c r="I51" s="63"/>
      <c r="M51" s="27"/>
      <c r="N51" s="27"/>
      <c r="O51" s="27"/>
      <c r="P51" s="27"/>
      <c r="Q51" s="27"/>
      <c r="R51" s="27"/>
      <c r="S51" s="27"/>
      <c r="T51" s="27"/>
      <c r="U51" s="27"/>
    </row>
    <row r="52" spans="1:21" s="1" customFormat="1" ht="29.25" customHeight="1" x14ac:dyDescent="0.25">
      <c r="A52" s="73" t="s">
        <v>12</v>
      </c>
      <c r="B52" s="63"/>
      <c r="C52" s="63"/>
      <c r="D52" s="63"/>
      <c r="E52" s="63"/>
      <c r="F52" s="63"/>
      <c r="G52" s="63"/>
      <c r="H52" s="63"/>
      <c r="I52" s="63"/>
      <c r="M52" s="27"/>
      <c r="N52" s="27"/>
      <c r="O52" s="27"/>
      <c r="P52" s="27"/>
      <c r="Q52" s="27"/>
      <c r="R52" s="27"/>
      <c r="S52" s="27"/>
      <c r="T52" s="27"/>
      <c r="U52" s="27"/>
    </row>
    <row r="53" spans="1:21" s="1" customFormat="1" ht="47.45" customHeight="1" x14ac:dyDescent="0.2">
      <c r="A53" s="91" t="s">
        <v>129</v>
      </c>
      <c r="B53" s="92"/>
      <c r="C53" s="92"/>
      <c r="D53" s="92"/>
      <c r="E53" s="92"/>
      <c r="F53" s="92"/>
      <c r="G53" s="92"/>
      <c r="H53" s="92"/>
      <c r="I53" s="92"/>
      <c r="M53" s="51"/>
      <c r="N53" s="51"/>
      <c r="O53" s="51"/>
      <c r="P53" s="51"/>
      <c r="Q53" s="51"/>
      <c r="R53" s="51"/>
      <c r="S53" s="51"/>
      <c r="T53" s="51"/>
      <c r="U53" s="51"/>
    </row>
    <row r="54" spans="1:21" s="1" customFormat="1" ht="65.45" customHeight="1" x14ac:dyDescent="0.2">
      <c r="A54" s="90" t="s">
        <v>133</v>
      </c>
      <c r="B54" s="90"/>
      <c r="C54" s="90"/>
      <c r="D54" s="90"/>
      <c r="E54" s="90"/>
      <c r="F54" s="90"/>
      <c r="G54" s="90"/>
      <c r="H54" s="90"/>
      <c r="I54" s="90"/>
      <c r="M54" s="27"/>
      <c r="N54" s="27"/>
      <c r="O54" s="27"/>
      <c r="P54" s="27"/>
      <c r="Q54" s="27"/>
      <c r="R54" s="27"/>
      <c r="S54" s="27"/>
      <c r="T54" s="27"/>
      <c r="U54" s="27"/>
    </row>
    <row r="55" spans="1:21" s="1" customFormat="1" ht="71.45" customHeight="1" x14ac:dyDescent="0.2">
      <c r="A55" s="89" t="s">
        <v>131</v>
      </c>
      <c r="B55" s="89"/>
      <c r="C55" s="89"/>
      <c r="D55" s="89"/>
      <c r="E55" s="89"/>
      <c r="F55" s="89"/>
      <c r="G55" s="89"/>
      <c r="H55" s="89"/>
      <c r="I55" s="89"/>
      <c r="J55" s="82"/>
      <c r="K55" s="82"/>
      <c r="L55" s="82"/>
      <c r="M55" s="81"/>
      <c r="N55" s="27"/>
      <c r="O55" s="27"/>
      <c r="P55" s="27"/>
      <c r="Q55" s="27"/>
      <c r="R55" s="27"/>
      <c r="S55" s="27"/>
      <c r="T55" s="27"/>
      <c r="U55" s="27"/>
    </row>
    <row r="56" spans="1:21" s="1" customFormat="1" ht="15.75" x14ac:dyDescent="0.2">
      <c r="A56" s="98" t="s">
        <v>146</v>
      </c>
      <c r="B56" s="98"/>
      <c r="C56" s="98"/>
      <c r="D56" s="98"/>
      <c r="E56" s="98"/>
      <c r="F56" s="98"/>
      <c r="G56" s="98"/>
      <c r="H56" s="98"/>
      <c r="I56" s="98"/>
      <c r="J56" s="82"/>
      <c r="K56" s="82"/>
      <c r="L56" s="82"/>
      <c r="N56" s="27"/>
      <c r="O56" s="27"/>
      <c r="P56" s="27"/>
      <c r="Q56" s="27"/>
      <c r="R56" s="27"/>
      <c r="S56" s="27"/>
      <c r="T56" s="27"/>
      <c r="U56" s="27"/>
    </row>
    <row r="57" spans="1:21" ht="46.5" customHeight="1" x14ac:dyDescent="0.25">
      <c r="A57" s="99" t="s">
        <v>136</v>
      </c>
      <c r="B57" s="99"/>
      <c r="C57" s="99"/>
      <c r="D57" s="99"/>
      <c r="E57" s="99"/>
      <c r="F57" s="99"/>
      <c r="G57" s="99"/>
      <c r="H57" s="99"/>
      <c r="I57" s="99"/>
      <c r="J57" s="83"/>
      <c r="K57" s="83"/>
      <c r="L57" s="83"/>
      <c r="M57" s="81"/>
    </row>
    <row r="58" spans="1:21" ht="15.75" x14ac:dyDescent="0.25">
      <c r="A58" s="100" t="s">
        <v>106</v>
      </c>
      <c r="B58" s="100"/>
      <c r="C58" s="100"/>
      <c r="D58" s="100"/>
      <c r="E58" s="100"/>
      <c r="F58" s="100"/>
      <c r="G58" s="100"/>
      <c r="H58" s="100"/>
      <c r="I58" s="100"/>
    </row>
    <row r="59" spans="1:21" ht="15.75" x14ac:dyDescent="0.25">
      <c r="A59" s="100" t="s">
        <v>107</v>
      </c>
      <c r="B59" s="100"/>
      <c r="C59" s="100"/>
      <c r="D59" s="100"/>
      <c r="E59" s="100"/>
      <c r="F59" s="100"/>
      <c r="G59" s="100"/>
      <c r="H59" s="100"/>
      <c r="I59" s="100"/>
    </row>
    <row r="70" ht="15.75" customHeight="1" x14ac:dyDescent="0.25"/>
    <row r="71" ht="15" customHeight="1" x14ac:dyDescent="0.25"/>
  </sheetData>
  <sortState xmlns:xlrd2="http://schemas.microsoft.com/office/spreadsheetml/2017/richdata2" ref="A61:C76">
    <sortCondition ref="C61:C76"/>
  </sortState>
  <mergeCells count="17">
    <mergeCell ref="A56:I56"/>
    <mergeCell ref="A57:I57"/>
    <mergeCell ref="A58:I58"/>
    <mergeCell ref="A59:I59"/>
    <mergeCell ref="A1:I1"/>
    <mergeCell ref="F26:H26"/>
    <mergeCell ref="F47:H47"/>
    <mergeCell ref="A48:E48"/>
    <mergeCell ref="F48:H48"/>
    <mergeCell ref="K4:L4"/>
    <mergeCell ref="A55:I55"/>
    <mergeCell ref="A54:I54"/>
    <mergeCell ref="A53:I53"/>
    <mergeCell ref="A49:E49"/>
    <mergeCell ref="F49:H49"/>
    <mergeCell ref="A50:E50"/>
    <mergeCell ref="F50:H50"/>
  </mergeCells>
  <phoneticPr fontId="21" type="noConversion"/>
  <pageMargins left="0.7" right="0.7" top="0.75" bottom="0.75" header="0.3" footer="0.3"/>
  <pageSetup orientation="portrait" horizontalDpi="4294967293"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C8443F-7CF2-4AB9-A4F5-AA1F42586018}">
  <dimension ref="A1:L33"/>
  <sheetViews>
    <sheetView workbookViewId="0">
      <selection activeCell="A2" sqref="A2"/>
    </sheetView>
  </sheetViews>
  <sheetFormatPr defaultRowHeight="15" x14ac:dyDescent="0.25"/>
  <cols>
    <col min="1" max="1" width="33" style="63" customWidth="1"/>
    <col min="2" max="2" width="17.42578125" style="63" customWidth="1"/>
    <col min="3" max="3" width="16" style="63" customWidth="1"/>
    <col min="4" max="4" width="14.28515625" style="63" customWidth="1"/>
    <col min="5" max="5" width="13.7109375" style="63" customWidth="1"/>
    <col min="6" max="6" width="15" style="63" customWidth="1"/>
    <col min="7" max="7" width="13.7109375" style="63" customWidth="1"/>
    <col min="8" max="8" width="14.7109375" style="63" customWidth="1"/>
    <col min="9" max="9" width="11.28515625" style="63" customWidth="1"/>
    <col min="10" max="10" width="8.140625" customWidth="1"/>
    <col min="11" max="11" width="11.85546875" customWidth="1"/>
  </cols>
  <sheetData>
    <row r="1" spans="1:12" ht="15.75" x14ac:dyDescent="0.25">
      <c r="A1" s="101" t="s">
        <v>108</v>
      </c>
      <c r="B1" s="101"/>
      <c r="C1" s="101"/>
      <c r="D1" s="101"/>
      <c r="E1" s="101"/>
      <c r="F1" s="101"/>
      <c r="G1" s="101"/>
      <c r="H1" s="101"/>
      <c r="I1" s="101"/>
    </row>
    <row r="3" spans="1:12" ht="76.5" x14ac:dyDescent="0.25">
      <c r="A3" s="20" t="s">
        <v>13</v>
      </c>
      <c r="B3" s="19" t="s">
        <v>109</v>
      </c>
      <c r="C3" s="19" t="s">
        <v>48</v>
      </c>
      <c r="D3" s="19" t="s">
        <v>110</v>
      </c>
      <c r="E3" s="19" t="s">
        <v>50</v>
      </c>
      <c r="F3" s="19" t="s">
        <v>111</v>
      </c>
      <c r="G3" s="19" t="s">
        <v>52</v>
      </c>
      <c r="H3" s="19" t="s">
        <v>53</v>
      </c>
      <c r="I3" s="19" t="s">
        <v>54</v>
      </c>
      <c r="J3" s="1"/>
      <c r="K3" s="1"/>
      <c r="L3" s="1"/>
    </row>
    <row r="4" spans="1:12" x14ac:dyDescent="0.25">
      <c r="A4" s="18" t="s">
        <v>55</v>
      </c>
      <c r="B4" s="16" t="s">
        <v>56</v>
      </c>
      <c r="C4" s="16"/>
      <c r="D4" s="16"/>
      <c r="E4" s="16"/>
      <c r="F4" s="16"/>
      <c r="G4" s="16"/>
      <c r="H4" s="16"/>
      <c r="I4" s="34"/>
      <c r="J4" s="1"/>
      <c r="K4" s="88" t="s">
        <v>7</v>
      </c>
      <c r="L4" s="88"/>
    </row>
    <row r="5" spans="1:12" x14ac:dyDescent="0.25">
      <c r="A5" s="18" t="s">
        <v>112</v>
      </c>
      <c r="B5" s="16"/>
      <c r="C5" s="16"/>
      <c r="D5" s="16"/>
      <c r="E5" s="16"/>
      <c r="F5" s="16"/>
      <c r="G5" s="16"/>
      <c r="H5" s="16"/>
      <c r="I5" s="34"/>
      <c r="J5" s="1"/>
      <c r="K5" s="9" t="s">
        <v>8</v>
      </c>
      <c r="L5" s="28">
        <v>70.56</v>
      </c>
    </row>
    <row r="6" spans="1:12" ht="15.75" x14ac:dyDescent="0.25">
      <c r="A6" s="33" t="s">
        <v>113</v>
      </c>
      <c r="B6" s="16">
        <v>48</v>
      </c>
      <c r="C6" s="16">
        <v>1</v>
      </c>
      <c r="D6" s="16">
        <f>B6*C6</f>
        <v>48</v>
      </c>
      <c r="E6" s="16">
        <f>ROUND(SUM('Table 1'!E10,'Table 1'!E11,'Table 1'!E12)*0.2,0)</f>
        <v>4</v>
      </c>
      <c r="F6" s="35">
        <f>+D6*E6</f>
        <v>192</v>
      </c>
      <c r="G6" s="16">
        <f>+F6*0.05</f>
        <v>9.6000000000000014</v>
      </c>
      <c r="H6" s="16">
        <f>+F6*0.1</f>
        <v>19.200000000000003</v>
      </c>
      <c r="I6" s="64">
        <f>F6*$L$6+G6*$L$5+H6*$L$7</f>
        <v>11276.544</v>
      </c>
      <c r="J6" s="1"/>
      <c r="K6" s="9" t="s">
        <v>14</v>
      </c>
      <c r="L6" s="28">
        <v>52.37</v>
      </c>
    </row>
    <row r="7" spans="1:12" ht="28.5" x14ac:dyDescent="0.25">
      <c r="A7" s="33" t="s">
        <v>114</v>
      </c>
      <c r="B7" s="16">
        <v>24</v>
      </c>
      <c r="C7" s="16">
        <v>1</v>
      </c>
      <c r="D7" s="16">
        <f>B7*C7</f>
        <v>24</v>
      </c>
      <c r="E7" s="84">
        <f>Respondents!F8*0.1</f>
        <v>1.1000000000000001</v>
      </c>
      <c r="F7" s="16">
        <f>+D7*E6</f>
        <v>96</v>
      </c>
      <c r="G7" s="16">
        <f>+F7*0.05</f>
        <v>4.8000000000000007</v>
      </c>
      <c r="H7" s="16">
        <f>+F7*0.1</f>
        <v>9.6000000000000014</v>
      </c>
      <c r="I7" s="64">
        <f>F7*$L$6+G7*$L$5+H7*$L$7</f>
        <v>5638.2719999999999</v>
      </c>
      <c r="J7" s="1"/>
      <c r="K7" s="9" t="s">
        <v>10</v>
      </c>
      <c r="L7" s="28">
        <v>28.34</v>
      </c>
    </row>
    <row r="8" spans="1:12" x14ac:dyDescent="0.25">
      <c r="A8" s="33" t="s">
        <v>72</v>
      </c>
      <c r="B8" s="16" t="s">
        <v>56</v>
      </c>
      <c r="C8" s="16"/>
      <c r="D8" s="16"/>
      <c r="E8" s="16"/>
      <c r="F8" s="16"/>
      <c r="G8" s="16"/>
      <c r="H8" s="16"/>
      <c r="I8" s="64"/>
      <c r="J8" s="7"/>
      <c r="K8" s="7"/>
      <c r="L8" s="1"/>
    </row>
    <row r="9" spans="1:12" ht="19.5" customHeight="1" x14ac:dyDescent="0.25">
      <c r="A9" s="33" t="s">
        <v>74</v>
      </c>
      <c r="B9" s="16" t="s">
        <v>56</v>
      </c>
      <c r="C9" s="16"/>
      <c r="D9" s="16"/>
      <c r="E9" s="16"/>
      <c r="F9" s="16"/>
      <c r="G9" s="16"/>
      <c r="H9" s="16"/>
      <c r="I9" s="64"/>
      <c r="J9" s="7"/>
      <c r="K9" s="7"/>
      <c r="L9" s="2"/>
    </row>
    <row r="10" spans="1:12" x14ac:dyDescent="0.25">
      <c r="A10" s="33" t="s">
        <v>115</v>
      </c>
      <c r="B10" s="16"/>
      <c r="C10" s="16"/>
      <c r="D10" s="16"/>
      <c r="E10" s="16"/>
      <c r="F10" s="16"/>
      <c r="G10" s="16"/>
      <c r="H10" s="16"/>
      <c r="I10" s="64"/>
      <c r="J10" s="10"/>
      <c r="K10" s="10"/>
      <c r="L10" s="37"/>
    </row>
    <row r="11" spans="1:12" x14ac:dyDescent="0.25">
      <c r="A11" s="33" t="s">
        <v>116</v>
      </c>
      <c r="B11" s="16">
        <v>3</v>
      </c>
      <c r="C11" s="16">
        <v>2</v>
      </c>
      <c r="D11" s="16">
        <f t="shared" ref="D11:D14" si="0">B11*C11</f>
        <v>6</v>
      </c>
      <c r="E11" s="16">
        <v>11</v>
      </c>
      <c r="F11" s="35">
        <f t="shared" ref="F11:F15" si="1">+D11*E11</f>
        <v>66</v>
      </c>
      <c r="G11" s="16">
        <f>+F11*0.05</f>
        <v>3.3000000000000003</v>
      </c>
      <c r="H11" s="16">
        <f>+F11*0.1</f>
        <v>6.6000000000000005</v>
      </c>
      <c r="I11" s="64">
        <f>F11*$L$6+G11*$L$5+H11*$L$7</f>
        <v>3876.3119999999994</v>
      </c>
      <c r="J11" s="1"/>
      <c r="K11" s="1"/>
      <c r="L11" s="1"/>
    </row>
    <row r="12" spans="1:12" x14ac:dyDescent="0.25">
      <c r="A12" s="74" t="s">
        <v>33</v>
      </c>
      <c r="B12" s="16">
        <v>10</v>
      </c>
      <c r="C12" s="16">
        <v>2</v>
      </c>
      <c r="D12" s="16">
        <f t="shared" si="0"/>
        <v>20</v>
      </c>
      <c r="E12" s="16">
        <v>11</v>
      </c>
      <c r="F12" s="16">
        <f t="shared" si="1"/>
        <v>220</v>
      </c>
      <c r="G12" s="35">
        <f>+F12*0.05</f>
        <v>11</v>
      </c>
      <c r="H12" s="16">
        <f>+F12*0.1</f>
        <v>22</v>
      </c>
      <c r="I12" s="64">
        <f>F12*$L$6+G12*$L$5+H12*$L$7</f>
        <v>12921.039999999999</v>
      </c>
      <c r="J12" s="1"/>
      <c r="K12" s="1"/>
      <c r="L12" s="1"/>
    </row>
    <row r="13" spans="1:12" ht="15" customHeight="1" x14ac:dyDescent="0.25">
      <c r="A13" s="74" t="s">
        <v>117</v>
      </c>
      <c r="B13" s="16">
        <v>10</v>
      </c>
      <c r="C13" s="16">
        <v>2</v>
      </c>
      <c r="D13" s="16">
        <f t="shared" si="0"/>
        <v>20</v>
      </c>
      <c r="E13" s="16">
        <v>11</v>
      </c>
      <c r="F13" s="16">
        <f t="shared" si="1"/>
        <v>220</v>
      </c>
      <c r="G13" s="16">
        <f>+F13*0.05</f>
        <v>11</v>
      </c>
      <c r="H13" s="16">
        <f>+F13*0.1</f>
        <v>22</v>
      </c>
      <c r="I13" s="64">
        <f>F13*$L$6+G13*$L$5+H13*$L$7</f>
        <v>12921.039999999999</v>
      </c>
      <c r="J13" s="1"/>
      <c r="K13" s="1"/>
      <c r="L13" s="1"/>
    </row>
    <row r="14" spans="1:12" ht="9.75" customHeight="1" x14ac:dyDescent="0.25">
      <c r="A14" s="74" t="s">
        <v>118</v>
      </c>
      <c r="B14" s="16">
        <v>3</v>
      </c>
      <c r="C14" s="16">
        <v>1</v>
      </c>
      <c r="D14" s="16">
        <f t="shared" si="0"/>
        <v>3</v>
      </c>
      <c r="E14" s="16">
        <v>11</v>
      </c>
      <c r="F14" s="16">
        <f t="shared" si="1"/>
        <v>33</v>
      </c>
      <c r="G14" s="16">
        <f>+F14*0.05</f>
        <v>1.6500000000000001</v>
      </c>
      <c r="H14" s="16">
        <f>+F14*0.1</f>
        <v>3.3000000000000003</v>
      </c>
      <c r="I14" s="64">
        <f>F14*$L$6+G14*$L$5+H14*$L$7</f>
        <v>1938.1559999999997</v>
      </c>
      <c r="J14" s="1"/>
      <c r="K14" s="1"/>
      <c r="L14" s="1"/>
    </row>
    <row r="15" spans="1:12" ht="18.75" customHeight="1" x14ac:dyDescent="0.25">
      <c r="A15" s="33" t="s">
        <v>119</v>
      </c>
      <c r="B15" s="16">
        <v>4</v>
      </c>
      <c r="C15" s="16">
        <v>11</v>
      </c>
      <c r="D15" s="16">
        <f>B15*C15</f>
        <v>44</v>
      </c>
      <c r="E15" s="35">
        <v>1</v>
      </c>
      <c r="F15" s="16">
        <f t="shared" si="1"/>
        <v>44</v>
      </c>
      <c r="G15" s="16">
        <f>+F15*0.05</f>
        <v>2.2000000000000002</v>
      </c>
      <c r="H15" s="16">
        <f>+F15*0.1</f>
        <v>4.4000000000000004</v>
      </c>
      <c r="I15" s="64">
        <f>F15*$L$6+G15*$L$5+H15*$L$7</f>
        <v>2584.2079999999996</v>
      </c>
      <c r="J15" s="1"/>
      <c r="K15" s="1"/>
      <c r="L15" s="1"/>
    </row>
    <row r="16" spans="1:12" x14ac:dyDescent="0.25">
      <c r="A16" s="103" t="s">
        <v>120</v>
      </c>
      <c r="B16" s="103"/>
      <c r="C16" s="103"/>
      <c r="D16" s="103"/>
      <c r="E16" s="103"/>
      <c r="F16" s="104">
        <f>ROUND(SUM(F6:H15),-1)</f>
        <v>1000</v>
      </c>
      <c r="G16" s="104"/>
      <c r="H16" s="104"/>
      <c r="I16" s="75">
        <f>ROUND(SUM(I5:I15),-2)</f>
        <v>51200</v>
      </c>
      <c r="J16" s="1"/>
      <c r="K16" s="1"/>
      <c r="L16" s="1"/>
    </row>
    <row r="17" spans="1:12" ht="15.75" x14ac:dyDescent="0.25">
      <c r="A17" s="72"/>
      <c r="J17" s="1"/>
      <c r="K17" s="1"/>
      <c r="L17" s="1"/>
    </row>
    <row r="18" spans="1:12" ht="15.75" x14ac:dyDescent="0.25">
      <c r="A18" s="76" t="s">
        <v>12</v>
      </c>
      <c r="J18" s="1"/>
      <c r="K18" s="1"/>
      <c r="L18" s="1"/>
    </row>
    <row r="19" spans="1:12" ht="19.899999999999999" customHeight="1" x14ac:dyDescent="0.25">
      <c r="A19" s="107" t="s">
        <v>130</v>
      </c>
      <c r="B19" s="107"/>
      <c r="C19" s="107"/>
      <c r="D19" s="107"/>
      <c r="E19" s="107"/>
      <c r="F19" s="107"/>
      <c r="G19" s="107"/>
      <c r="H19" s="107"/>
      <c r="I19" s="107"/>
      <c r="J19" s="1"/>
      <c r="K19" s="1"/>
      <c r="L19" s="1"/>
    </row>
    <row r="20" spans="1:12" ht="48.6" customHeight="1" x14ac:dyDescent="0.25">
      <c r="A20" s="106" t="s">
        <v>134</v>
      </c>
      <c r="B20" s="106"/>
      <c r="C20" s="106"/>
      <c r="D20" s="106"/>
      <c r="E20" s="106"/>
      <c r="F20" s="106"/>
      <c r="G20" s="106"/>
      <c r="H20" s="106"/>
      <c r="I20" s="106"/>
      <c r="J20" s="1"/>
      <c r="K20" s="1"/>
      <c r="L20" s="1"/>
    </row>
    <row r="21" spans="1:12" ht="18.600000000000001" customHeight="1" x14ac:dyDescent="0.25">
      <c r="A21" s="105" t="s">
        <v>132</v>
      </c>
      <c r="B21" s="105"/>
      <c r="C21" s="105"/>
      <c r="D21" s="105"/>
      <c r="E21" s="105"/>
      <c r="F21" s="105"/>
      <c r="G21" s="105"/>
      <c r="H21" s="105"/>
      <c r="I21" s="105"/>
      <c r="J21" s="82"/>
      <c r="K21" s="81"/>
      <c r="L21" s="1"/>
    </row>
    <row r="22" spans="1:12" ht="18" customHeight="1" x14ac:dyDescent="0.25">
      <c r="A22" s="105" t="s">
        <v>135</v>
      </c>
      <c r="B22" s="105"/>
      <c r="C22" s="105"/>
      <c r="D22" s="105"/>
      <c r="E22" s="105"/>
      <c r="F22" s="105"/>
      <c r="G22" s="105"/>
      <c r="H22" s="105"/>
      <c r="I22" s="105"/>
      <c r="J22" s="82"/>
      <c r="K22" s="81"/>
      <c r="L22" s="1"/>
    </row>
    <row r="23" spans="1:12" ht="18.600000000000001" customHeight="1" x14ac:dyDescent="0.25">
      <c r="A23" s="105" t="s">
        <v>147</v>
      </c>
      <c r="B23" s="105"/>
      <c r="C23" s="105"/>
      <c r="D23" s="105"/>
      <c r="E23" s="105"/>
      <c r="F23" s="105"/>
      <c r="G23" s="105"/>
      <c r="H23" s="105"/>
      <c r="I23" s="105"/>
      <c r="J23" s="1"/>
      <c r="K23" s="1"/>
      <c r="L23" s="1"/>
    </row>
    <row r="24" spans="1:12" ht="15.75" x14ac:dyDescent="0.25">
      <c r="A24" s="105" t="s">
        <v>121</v>
      </c>
      <c r="B24" s="105"/>
      <c r="C24" s="105"/>
      <c r="D24" s="105"/>
      <c r="E24" s="105"/>
      <c r="F24" s="105"/>
      <c r="G24" s="105"/>
      <c r="H24" s="105"/>
      <c r="I24" s="105"/>
      <c r="J24" s="1"/>
      <c r="K24" s="1"/>
      <c r="L24" s="1"/>
    </row>
    <row r="25" spans="1:12" x14ac:dyDescent="0.25">
      <c r="J25" s="1"/>
      <c r="K25" s="1"/>
      <c r="L25" s="1"/>
    </row>
    <row r="26" spans="1:12" x14ac:dyDescent="0.25">
      <c r="J26" s="1"/>
      <c r="K26" s="1"/>
      <c r="L26" s="1"/>
    </row>
    <row r="27" spans="1:12" x14ac:dyDescent="0.25">
      <c r="J27" s="1"/>
      <c r="K27" s="1"/>
      <c r="L27" s="1"/>
    </row>
    <row r="28" spans="1:12" x14ac:dyDescent="0.25">
      <c r="J28" s="1"/>
      <c r="K28" s="1"/>
      <c r="L28" s="1"/>
    </row>
    <row r="29" spans="1:12" x14ac:dyDescent="0.25">
      <c r="J29" s="1"/>
      <c r="K29" s="1"/>
      <c r="L29" s="1"/>
    </row>
    <row r="30" spans="1:12" x14ac:dyDescent="0.25">
      <c r="J30" s="1"/>
      <c r="K30" s="1"/>
      <c r="L30" s="1"/>
    </row>
    <row r="31" spans="1:12" x14ac:dyDescent="0.25">
      <c r="J31" s="1"/>
      <c r="K31" s="1"/>
      <c r="L31" s="1"/>
    </row>
    <row r="32" spans="1:12" x14ac:dyDescent="0.25">
      <c r="J32" s="1"/>
      <c r="K32" s="1"/>
      <c r="L32" s="1"/>
    </row>
    <row r="33" spans="10:12" x14ac:dyDescent="0.25">
      <c r="J33" s="1"/>
      <c r="K33" s="1"/>
      <c r="L33" s="1"/>
    </row>
  </sheetData>
  <mergeCells count="10">
    <mergeCell ref="A1:I1"/>
    <mergeCell ref="A16:E16"/>
    <mergeCell ref="F16:H16"/>
    <mergeCell ref="A24:I24"/>
    <mergeCell ref="K4:L4"/>
    <mergeCell ref="A23:I23"/>
    <mergeCell ref="A20:I20"/>
    <mergeCell ref="A21:I21"/>
    <mergeCell ref="A22:I22"/>
    <mergeCell ref="A19:I19"/>
  </mergeCells>
  <pageMargins left="0.7" right="0.7" top="0.75" bottom="0.75" header="0.3" footer="0.3"/>
  <pageSetup orientation="portrait" horizontalDpi="4294967293"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B3E3CA-182B-4F98-B2D0-1BA8517B03CE}">
  <dimension ref="A1:I17"/>
  <sheetViews>
    <sheetView zoomScale="90" zoomScaleNormal="90" workbookViewId="0"/>
  </sheetViews>
  <sheetFormatPr defaultColWidth="22" defaultRowHeight="12.75" x14ac:dyDescent="0.2"/>
  <cols>
    <col min="1" max="1" width="22" style="14"/>
    <col min="2" max="2" width="17.5703125" style="14" customWidth="1"/>
    <col min="3" max="3" width="17.28515625" style="14" customWidth="1"/>
    <col min="4" max="4" width="22" style="14"/>
    <col min="5" max="5" width="19.85546875" style="14" customWidth="1"/>
    <col min="6" max="7" width="16.85546875" style="14" customWidth="1"/>
    <col min="8" max="8" width="6" style="14" customWidth="1"/>
    <col min="9" max="16384" width="22" style="14"/>
  </cols>
  <sheetData>
    <row r="1" spans="1:9" x14ac:dyDescent="0.2">
      <c r="A1" s="4"/>
      <c r="B1" s="5"/>
      <c r="C1" s="5"/>
    </row>
    <row r="2" spans="1:9" x14ac:dyDescent="0.2">
      <c r="A2" s="97" t="s">
        <v>15</v>
      </c>
      <c r="B2" s="97"/>
      <c r="C2" s="97"/>
      <c r="D2" s="97"/>
      <c r="E2" s="97"/>
      <c r="F2" s="97"/>
      <c r="G2" s="110"/>
      <c r="H2" s="21"/>
    </row>
    <row r="3" spans="1:9" x14ac:dyDescent="0.2">
      <c r="A3" s="19" t="s">
        <v>16</v>
      </c>
      <c r="B3" s="19" t="s">
        <v>17</v>
      </c>
      <c r="C3" s="19" t="s">
        <v>18</v>
      </c>
      <c r="D3" s="19" t="s">
        <v>19</v>
      </c>
      <c r="E3" s="19" t="s">
        <v>20</v>
      </c>
      <c r="F3" s="19" t="s">
        <v>21</v>
      </c>
      <c r="G3" s="19" t="s">
        <v>22</v>
      </c>
      <c r="H3" s="21"/>
    </row>
    <row r="4" spans="1:9" ht="46.5" customHeight="1" x14ac:dyDescent="0.2">
      <c r="A4" s="19" t="s">
        <v>23</v>
      </c>
      <c r="B4" s="19" t="s">
        <v>24</v>
      </c>
      <c r="C4" s="19" t="s">
        <v>144</v>
      </c>
      <c r="D4" s="19" t="s">
        <v>25</v>
      </c>
      <c r="E4" s="19" t="s">
        <v>26</v>
      </c>
      <c r="F4" s="19" t="s">
        <v>145</v>
      </c>
      <c r="G4" s="19" t="s">
        <v>27</v>
      </c>
      <c r="H4" s="21"/>
    </row>
    <row r="5" spans="1:9" ht="36.75" customHeight="1" x14ac:dyDescent="0.2">
      <c r="A5" s="29" t="s">
        <v>63</v>
      </c>
      <c r="B5" s="85">
        <v>0</v>
      </c>
      <c r="C5" s="79">
        <v>0</v>
      </c>
      <c r="D5" s="85">
        <f>B5*C5</f>
        <v>0</v>
      </c>
      <c r="E5" s="85">
        <v>4700</v>
      </c>
      <c r="F5" s="80">
        <v>11</v>
      </c>
      <c r="G5" s="85">
        <f>E5*F5</f>
        <v>51700</v>
      </c>
      <c r="H5" s="22"/>
    </row>
    <row r="6" spans="1:9" ht="36.75" customHeight="1" x14ac:dyDescent="0.2">
      <c r="A6" s="18" t="s">
        <v>139</v>
      </c>
      <c r="B6" s="85">
        <v>0</v>
      </c>
      <c r="C6" s="52">
        <v>0</v>
      </c>
      <c r="D6" s="85">
        <f t="shared" ref="D6:D10" si="0">B6*C6</f>
        <v>0</v>
      </c>
      <c r="E6" s="85">
        <v>19300</v>
      </c>
      <c r="F6" s="52">
        <v>2</v>
      </c>
      <c r="G6" s="85">
        <f t="shared" ref="G6:G10" si="1">E6*F6</f>
        <v>38600</v>
      </c>
      <c r="H6" s="22"/>
    </row>
    <row r="7" spans="1:9" ht="36.75" customHeight="1" x14ac:dyDescent="0.2">
      <c r="A7" s="18" t="s">
        <v>140</v>
      </c>
      <c r="B7" s="85">
        <v>0</v>
      </c>
      <c r="C7" s="52">
        <v>0</v>
      </c>
      <c r="D7" s="85">
        <f t="shared" si="0"/>
        <v>0</v>
      </c>
      <c r="E7" s="85">
        <v>10000</v>
      </c>
      <c r="F7" s="52">
        <v>6</v>
      </c>
      <c r="G7" s="85">
        <f t="shared" si="1"/>
        <v>60000</v>
      </c>
      <c r="H7" s="23"/>
    </row>
    <row r="8" spans="1:9" ht="36.75" customHeight="1" x14ac:dyDescent="0.2">
      <c r="A8" s="32" t="s">
        <v>141</v>
      </c>
      <c r="B8" s="85">
        <v>0</v>
      </c>
      <c r="C8" s="79">
        <v>0</v>
      </c>
      <c r="D8" s="85">
        <f t="shared" si="0"/>
        <v>0</v>
      </c>
      <c r="E8" s="85">
        <v>7500</v>
      </c>
      <c r="F8" s="66">
        <v>11</v>
      </c>
      <c r="G8" s="85">
        <f t="shared" si="1"/>
        <v>82500</v>
      </c>
      <c r="H8" s="24"/>
    </row>
    <row r="9" spans="1:9" ht="36.75" customHeight="1" x14ac:dyDescent="0.2">
      <c r="A9" s="32" t="s">
        <v>142</v>
      </c>
      <c r="B9" s="85">
        <v>2300</v>
      </c>
      <c r="C9" s="79">
        <v>0</v>
      </c>
      <c r="D9" s="85">
        <f t="shared" si="0"/>
        <v>0</v>
      </c>
      <c r="E9" s="85">
        <v>230</v>
      </c>
      <c r="F9" s="66">
        <v>22</v>
      </c>
      <c r="G9" s="85">
        <f t="shared" si="1"/>
        <v>5060</v>
      </c>
      <c r="H9" s="24"/>
    </row>
    <row r="10" spans="1:9" ht="36.75" customHeight="1" x14ac:dyDescent="0.2">
      <c r="A10" s="30" t="s">
        <v>125</v>
      </c>
      <c r="B10" s="85">
        <v>32759</v>
      </c>
      <c r="C10" s="79">
        <v>0</v>
      </c>
      <c r="D10" s="85">
        <f t="shared" si="0"/>
        <v>0</v>
      </c>
      <c r="E10" s="85">
        <v>4665</v>
      </c>
      <c r="F10" s="79">
        <v>0</v>
      </c>
      <c r="G10" s="85">
        <f t="shared" si="1"/>
        <v>0</v>
      </c>
    </row>
    <row r="11" spans="1:9" ht="46.5" customHeight="1" x14ac:dyDescent="0.2">
      <c r="A11" s="20" t="s">
        <v>143</v>
      </c>
      <c r="B11" s="52"/>
      <c r="C11" s="52"/>
      <c r="D11" s="86">
        <f>SUM(D5:D10)</f>
        <v>0</v>
      </c>
      <c r="E11" s="52"/>
      <c r="F11" s="52"/>
      <c r="G11" s="86">
        <f>ROUND(SUM(G5:G10),-3)</f>
        <v>238000</v>
      </c>
      <c r="I11" s="58">
        <f>ROUND(D11+G11,-3)</f>
        <v>238000</v>
      </c>
    </row>
    <row r="12" spans="1:9" ht="11.25" customHeight="1" x14ac:dyDescent="0.2">
      <c r="A12" s="56"/>
      <c r="B12" s="57"/>
      <c r="C12" s="57"/>
      <c r="D12" s="23"/>
      <c r="E12" s="57"/>
      <c r="F12" s="57"/>
      <c r="G12" s="23"/>
    </row>
    <row r="13" spans="1:9" ht="15.75" x14ac:dyDescent="0.2">
      <c r="A13" s="109" t="s">
        <v>137</v>
      </c>
      <c r="B13" s="109"/>
      <c r="C13" s="109"/>
      <c r="D13" s="109"/>
      <c r="E13" s="109"/>
      <c r="F13" s="109"/>
      <c r="G13" s="109"/>
      <c r="H13" s="81"/>
      <c r="I13" s="81"/>
    </row>
    <row r="14" spans="1:9" ht="31.15" customHeight="1" x14ac:dyDescent="0.2">
      <c r="A14" s="99" t="s">
        <v>138</v>
      </c>
      <c r="B14" s="99"/>
      <c r="C14" s="99"/>
      <c r="D14" s="99"/>
      <c r="E14" s="99"/>
      <c r="F14" s="99"/>
      <c r="G14" s="99"/>
      <c r="H14" s="81"/>
      <c r="I14" s="81"/>
    </row>
    <row r="15" spans="1:9" x14ac:dyDescent="0.2">
      <c r="A15" s="108" t="s">
        <v>126</v>
      </c>
      <c r="B15" s="108"/>
      <c r="C15" s="108"/>
      <c r="D15" s="108"/>
      <c r="E15" s="108"/>
      <c r="F15" s="108"/>
      <c r="G15" s="108"/>
    </row>
    <row r="16" spans="1:9" ht="15.75" x14ac:dyDescent="0.2">
      <c r="A16" s="100" t="s">
        <v>127</v>
      </c>
      <c r="B16" s="100"/>
      <c r="C16" s="100"/>
      <c r="D16" s="100"/>
      <c r="E16" s="100"/>
      <c r="F16" s="100"/>
      <c r="G16" s="100"/>
    </row>
    <row r="17" spans="1:7" ht="15.75" x14ac:dyDescent="0.2">
      <c r="A17" s="100" t="s">
        <v>128</v>
      </c>
      <c r="B17" s="100"/>
      <c r="C17" s="100"/>
      <c r="D17" s="100"/>
      <c r="E17" s="100"/>
      <c r="F17" s="100"/>
      <c r="G17" s="100"/>
    </row>
  </sheetData>
  <mergeCells count="6">
    <mergeCell ref="A17:G17"/>
    <mergeCell ref="A15:G15"/>
    <mergeCell ref="A13:G13"/>
    <mergeCell ref="A2:G2"/>
    <mergeCell ref="A14:G14"/>
    <mergeCell ref="A16:G16"/>
  </mergeCells>
  <pageMargins left="0.7" right="0.7" top="0.75" bottom="0.75" header="0.3" footer="0.3"/>
  <pageSetup orientation="portrait" horizontalDpi="4294967293"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CA8CA8-D06D-48F9-AB41-065F033F135F}">
  <dimension ref="A1:F9"/>
  <sheetViews>
    <sheetView zoomScaleNormal="100" workbookViewId="0">
      <selection activeCell="H9" sqref="H9"/>
    </sheetView>
  </sheetViews>
  <sheetFormatPr defaultRowHeight="15" x14ac:dyDescent="0.25"/>
  <cols>
    <col min="1" max="1" width="22.28515625" bestFit="1" customWidth="1"/>
    <col min="2" max="2" width="11.85546875" customWidth="1"/>
    <col min="3" max="3" width="12.7109375" customWidth="1"/>
    <col min="4" max="4" width="11.42578125" customWidth="1"/>
    <col min="5" max="5" width="14.7109375" customWidth="1"/>
  </cols>
  <sheetData>
    <row r="1" spans="1:6" s="14" customFormat="1" ht="15.75" x14ac:dyDescent="0.2">
      <c r="A1" s="111" t="s">
        <v>5</v>
      </c>
      <c r="B1" s="111"/>
      <c r="C1" s="111"/>
      <c r="D1" s="111"/>
      <c r="E1" s="111"/>
    </row>
    <row r="2" spans="1:6" s="14" customFormat="1" ht="12.75" x14ac:dyDescent="0.2">
      <c r="A2" s="15" t="s">
        <v>16</v>
      </c>
      <c r="B2" s="15" t="s">
        <v>17</v>
      </c>
      <c r="C2" s="15" t="s">
        <v>18</v>
      </c>
      <c r="D2" s="15" t="s">
        <v>19</v>
      </c>
      <c r="E2" s="15" t="s">
        <v>20</v>
      </c>
    </row>
    <row r="3" spans="1:6" s="14" customFormat="1" ht="102" x14ac:dyDescent="0.2">
      <c r="A3" s="15" t="s">
        <v>28</v>
      </c>
      <c r="B3" s="15" t="s">
        <v>29</v>
      </c>
      <c r="C3" s="15" t="s">
        <v>30</v>
      </c>
      <c r="D3" s="15" t="s">
        <v>31</v>
      </c>
      <c r="E3" s="15" t="s">
        <v>32</v>
      </c>
    </row>
    <row r="4" spans="1:6" s="14" customFormat="1" ht="25.5" x14ac:dyDescent="0.2">
      <c r="A4" s="31" t="s">
        <v>122</v>
      </c>
      <c r="B4" s="16">
        <v>11</v>
      </c>
      <c r="C4" s="16">
        <v>2</v>
      </c>
      <c r="D4" s="16">
        <v>0</v>
      </c>
      <c r="E4" s="16">
        <f>(B4*C4)+D4</f>
        <v>22</v>
      </c>
    </row>
    <row r="5" spans="1:6" s="14" customFormat="1" ht="25.5" x14ac:dyDescent="0.2">
      <c r="A5" s="31" t="s">
        <v>78</v>
      </c>
      <c r="B5" s="16">
        <v>11</v>
      </c>
      <c r="C5" s="16">
        <v>2</v>
      </c>
      <c r="D5" s="16">
        <v>0</v>
      </c>
      <c r="E5" s="16">
        <f t="shared" ref="E5:E8" si="0">(B5*C5)+D5</f>
        <v>22</v>
      </c>
    </row>
    <row r="6" spans="1:6" s="14" customFormat="1" ht="25.5" x14ac:dyDescent="0.2">
      <c r="A6" s="31" t="s">
        <v>123</v>
      </c>
      <c r="B6" s="16">
        <v>11</v>
      </c>
      <c r="C6" s="16">
        <v>2</v>
      </c>
      <c r="D6" s="16">
        <v>0</v>
      </c>
      <c r="E6" s="16">
        <f t="shared" si="0"/>
        <v>22</v>
      </c>
    </row>
    <row r="7" spans="1:6" s="14" customFormat="1" ht="25.5" x14ac:dyDescent="0.2">
      <c r="A7" s="31" t="s">
        <v>118</v>
      </c>
      <c r="B7" s="16">
        <v>11</v>
      </c>
      <c r="C7" s="16">
        <v>1</v>
      </c>
      <c r="D7" s="16">
        <v>0</v>
      </c>
      <c r="E7" s="16">
        <f t="shared" si="0"/>
        <v>11</v>
      </c>
    </row>
    <row r="8" spans="1:6" s="14" customFormat="1" ht="38.25" x14ac:dyDescent="0.2">
      <c r="A8" s="31" t="s">
        <v>124</v>
      </c>
      <c r="B8" s="16">
        <v>1</v>
      </c>
      <c r="C8" s="16">
        <v>1</v>
      </c>
      <c r="D8" s="16">
        <v>0</v>
      </c>
      <c r="E8" s="16">
        <f t="shared" si="0"/>
        <v>1</v>
      </c>
      <c r="F8" s="2"/>
    </row>
    <row r="9" spans="1:6" s="14" customFormat="1" ht="12.75" x14ac:dyDescent="0.2">
      <c r="A9" s="18"/>
      <c r="B9" s="16"/>
      <c r="C9" s="16"/>
      <c r="D9" s="19" t="s">
        <v>34</v>
      </c>
      <c r="E9" s="55">
        <f>SUM(E4:E8)</f>
        <v>78</v>
      </c>
    </row>
  </sheetData>
  <mergeCells count="1">
    <mergeCell ref="A1:E1"/>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4E7754-04D5-4DBA-B79C-283E5E0BF946}">
  <dimension ref="A1:F9"/>
  <sheetViews>
    <sheetView zoomScale="90" zoomScaleNormal="90" workbookViewId="0">
      <selection sqref="A1:F1"/>
    </sheetView>
  </sheetViews>
  <sheetFormatPr defaultColWidth="17.7109375" defaultRowHeight="31.9" customHeight="1" x14ac:dyDescent="0.25"/>
  <sheetData>
    <row r="1" spans="1:6" s="14" customFormat="1" ht="31.9" customHeight="1" x14ac:dyDescent="0.2">
      <c r="A1" s="111" t="s">
        <v>1</v>
      </c>
      <c r="B1" s="111"/>
      <c r="C1" s="111"/>
      <c r="D1" s="111"/>
      <c r="E1" s="111"/>
      <c r="F1" s="111"/>
    </row>
    <row r="2" spans="1:6" s="14" customFormat="1" ht="31.9" customHeight="1" x14ac:dyDescent="0.2">
      <c r="A2" s="25"/>
      <c r="B2" s="112" t="s">
        <v>35</v>
      </c>
      <c r="C2" s="112"/>
      <c r="D2" s="25" t="s">
        <v>36</v>
      </c>
      <c r="E2" s="112"/>
      <c r="F2" s="112"/>
    </row>
    <row r="3" spans="1:6" s="14" customFormat="1" ht="31.9" customHeight="1" x14ac:dyDescent="0.2">
      <c r="A3" s="25"/>
      <c r="B3" s="26" t="s">
        <v>16</v>
      </c>
      <c r="C3" s="26" t="s">
        <v>17</v>
      </c>
      <c r="D3" s="26" t="s">
        <v>18</v>
      </c>
      <c r="E3" s="26" t="s">
        <v>19</v>
      </c>
      <c r="F3" s="26" t="s">
        <v>20</v>
      </c>
    </row>
    <row r="4" spans="1:6" s="14" customFormat="1" ht="70.900000000000006" customHeight="1" x14ac:dyDescent="0.2">
      <c r="A4" s="26" t="s">
        <v>37</v>
      </c>
      <c r="B4" s="25" t="s">
        <v>38</v>
      </c>
      <c r="C4" s="25" t="s">
        <v>39</v>
      </c>
      <c r="D4" s="25" t="s">
        <v>40</v>
      </c>
      <c r="E4" s="25" t="s">
        <v>41</v>
      </c>
      <c r="F4" s="25" t="s">
        <v>42</v>
      </c>
    </row>
    <row r="5" spans="1:6" s="14" customFormat="1" ht="31.9" customHeight="1" x14ac:dyDescent="0.2">
      <c r="A5" s="77">
        <v>1</v>
      </c>
      <c r="B5" s="78">
        <v>0</v>
      </c>
      <c r="C5" s="78">
        <v>11</v>
      </c>
      <c r="D5" s="77">
        <v>0</v>
      </c>
      <c r="E5" s="78">
        <v>0</v>
      </c>
      <c r="F5" s="78">
        <f>B5+C5+D5-E5</f>
        <v>11</v>
      </c>
    </row>
    <row r="6" spans="1:6" s="14" customFormat="1" ht="31.9" customHeight="1" x14ac:dyDescent="0.2">
      <c r="A6" s="77">
        <v>2</v>
      </c>
      <c r="B6" s="78">
        <f>B5</f>
        <v>0</v>
      </c>
      <c r="C6" s="78">
        <v>11</v>
      </c>
      <c r="D6" s="77">
        <v>0</v>
      </c>
      <c r="E6" s="77">
        <v>0</v>
      </c>
      <c r="F6" s="77">
        <f>B6+C6+D6-E6</f>
        <v>11</v>
      </c>
    </row>
    <row r="7" spans="1:6" s="14" customFormat="1" ht="31.9" customHeight="1" x14ac:dyDescent="0.2">
      <c r="A7" s="77">
        <v>3</v>
      </c>
      <c r="B7" s="78">
        <f>B5</f>
        <v>0</v>
      </c>
      <c r="C7" s="78">
        <v>11</v>
      </c>
      <c r="D7" s="77">
        <v>0</v>
      </c>
      <c r="E7" s="77">
        <v>0</v>
      </c>
      <c r="F7" s="77">
        <f>B7+C7+D7-E7</f>
        <v>11</v>
      </c>
    </row>
    <row r="8" spans="1:6" s="14" customFormat="1" ht="31.9" customHeight="1" x14ac:dyDescent="0.2">
      <c r="A8" s="77" t="s">
        <v>43</v>
      </c>
      <c r="B8" s="78">
        <f>AVERAGE(B5:B7)</f>
        <v>0</v>
      </c>
      <c r="C8" s="78">
        <f>AVERAGE(C5:C7)</f>
        <v>11</v>
      </c>
      <c r="D8" s="78">
        <f>AVERAGE(D5:D7)</f>
        <v>0</v>
      </c>
      <c r="E8" s="78">
        <f>AVERAGE(E5:E7)</f>
        <v>0</v>
      </c>
      <c r="F8" s="66">
        <f>AVERAGE(F5:F7)</f>
        <v>11</v>
      </c>
    </row>
    <row r="9" spans="1:6" s="14" customFormat="1" ht="20.45" customHeight="1" x14ac:dyDescent="0.2">
      <c r="A9" s="17" t="s">
        <v>44</v>
      </c>
    </row>
  </sheetData>
  <mergeCells count="3">
    <mergeCell ref="A1:F1"/>
    <mergeCell ref="B2:C2"/>
    <mergeCell ref="E2:F2"/>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2C2644CEF3BE14BA984F9E32D274554" ma:contentTypeVersion="16" ma:contentTypeDescription="Create a new document." ma:contentTypeScope="" ma:versionID="d513bca65c16c20fa6621e38b2352deb">
  <xsd:schema xmlns:xsd="http://www.w3.org/2001/XMLSchema" xmlns:xs="http://www.w3.org/2001/XMLSchema" xmlns:p="http://schemas.microsoft.com/office/2006/metadata/properties" xmlns:ns1="http://schemas.microsoft.com/sharepoint/v3" xmlns:ns2="4ffa91fb-a0ff-4ac5-b2db-65c790d184a4" xmlns:ns3="http://schemas.microsoft.com/sharepoint.v3" xmlns:ns4="http://schemas.microsoft.com/sharepoint/v3/fields" xmlns:ns5="02fe02c4-dc41-46ff-9d52-90c0a1b1f611" xmlns:ns6="96fc5250-dc30-4f01-945b-7e46a880eeb3" targetNamespace="http://schemas.microsoft.com/office/2006/metadata/properties" ma:root="true" ma:fieldsID="a96de173cb04a30135a30bb001169eca" ns1:_="" ns2:_="" ns3:_="" ns4:_="" ns5:_="" ns6:_="">
    <xsd:import namespace="http://schemas.microsoft.com/sharepoint/v3"/>
    <xsd:import namespace="4ffa91fb-a0ff-4ac5-b2db-65c790d184a4"/>
    <xsd:import namespace="http://schemas.microsoft.com/sharepoint.v3"/>
    <xsd:import namespace="http://schemas.microsoft.com/sharepoint/v3/fields"/>
    <xsd:import namespace="02fe02c4-dc41-46ff-9d52-90c0a1b1f611"/>
    <xsd:import namespace="96fc5250-dc30-4f01-945b-7e46a880eeb3"/>
    <xsd:element name="properties">
      <xsd:complexType>
        <xsd:sequence>
          <xsd:element name="documentManagement">
            <xsd:complexType>
              <xsd:all>
                <xsd:element ref="ns2:Document_x0020_Creation_x0020_Date" minOccurs="0"/>
                <xsd:element ref="ns2:Creator" minOccurs="0"/>
                <xsd:element ref="ns2:EPA_x0020_Office" minOccurs="0"/>
                <xsd:element ref="ns2:Record" minOccurs="0"/>
                <xsd:element ref="ns3:CategoryDescription" minOccurs="0"/>
                <xsd:element ref="ns2:Identifier" minOccurs="0"/>
                <xsd:element ref="ns2:EPA_x0020_Contributor" minOccurs="0"/>
                <xsd:element ref="ns2:External_x0020_Contributor" minOccurs="0"/>
                <xsd:element ref="ns4:_Coverage" minOccurs="0"/>
                <xsd:element ref="ns2:EPA_x0020_Related_x0020_Documents" minOccurs="0"/>
                <xsd:element ref="ns4:_Source" minOccurs="0"/>
                <xsd:element ref="ns2:Rights" minOccurs="0"/>
                <xsd:element ref="ns1:Language" minOccurs="0"/>
                <xsd:element ref="ns2:j747ac98061d40f0aa7bd47e1db5675d" minOccurs="0"/>
                <xsd:element ref="ns2:TaxKeywordTaxHTField" minOccurs="0"/>
                <xsd:element ref="ns2:TaxCatchAllLabel" minOccurs="0"/>
                <xsd:element ref="ns2:TaxCatchAll" minOccurs="0"/>
                <xsd:element ref="ns5:MediaServiceMetadata" minOccurs="0"/>
                <xsd:element ref="ns5:MediaServiceFastMetadata" minOccurs="0"/>
                <xsd:element ref="ns6:SharedWithUsers" minOccurs="0"/>
                <xsd:element ref="ns6:SharedWithDetails" minOccurs="0"/>
                <xsd:element ref="ns5:MediaServiceDateTaken" minOccurs="0"/>
                <xsd:element ref="ns5:MediaServiceAutoTags" minOccurs="0"/>
                <xsd:element ref="ns5:MediaServiceOCR" minOccurs="0"/>
                <xsd:element ref="ns5:MediaServiceGenerationTime" minOccurs="0"/>
                <xsd:element ref="ns5:MediaServiceEventHashCode" minOccurs="0"/>
                <xsd:element ref="ns1:_ip_UnifiedCompliancePolicyProperties" minOccurs="0"/>
                <xsd:element ref="ns1:_ip_UnifiedCompliancePolicyUIAction" minOccurs="0"/>
                <xsd:element ref="ns5:MediaLengthInSeconds" minOccurs="0"/>
                <xsd:element ref="ns5:MediaServiceObjectDetectorVersions" minOccurs="0"/>
                <xsd:element ref="ns5: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Language" ma:index="17" nillable="true" ma:displayName="Language" ma:default="English" ma:description="Select the document language from the drop down." ma:format="Dropdown" ma:internalName="Language" ma:readOnly="false">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element>
    <xsd:element name="_ip_UnifiedCompliancePolicyProperties" ma:index="37" nillable="true" ma:displayName="Unified Compliance Policy Properties" ma:hidden="true" ma:internalName="_ip_UnifiedCompliancePolicyProperties">
      <xsd:simpleType>
        <xsd:restriction base="dms:Note"/>
      </xsd:simpleType>
    </xsd:element>
    <xsd:element name="_ip_UnifiedCompliancePolicyUIAction" ma:index="38"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ffa91fb-a0ff-4ac5-b2db-65c790d184a4" elementFormDefault="qualified">
    <xsd:import namespace="http://schemas.microsoft.com/office/2006/documentManagement/types"/>
    <xsd:import namespace="http://schemas.microsoft.com/office/infopath/2007/PartnerControls"/>
    <xsd:element name="Document_x0020_Creation_x0020_Date" ma:index="2" nillable="true" ma:displayName="Document Date" ma:default="[today]" ma:description="Enter the date this document was last modified. The upload date has been entered by default." ma:format="DateOnly" ma:internalName="Document_x0020_Creation_x0020_Date" ma:readOnly="false">
      <xsd:simpleType>
        <xsd:restriction base="dms:DateTime"/>
      </xsd:simpleType>
    </xsd:element>
    <xsd:element name="Creator" ma:index="3" nillable="true" ma:displayName="Creator" ma:description="Enter the person primarily responsible for the document. The name of the person uploading the document has been entered by default." ma:list="UserInfo" ma:SharePointGroup="0" ma:internalName="Crea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PA_x0020_Office" ma:index="4" nillable="true" ma:displayName="EPA Office" ma:description="Enter the EPA organization primarily responsible for the document. The office of the person uploading the document has been entered by default." ma:internalName="EPA_x0020_Office" ma:readOnly="false">
      <xsd:simpleType>
        <xsd:restriction base="dms:Text">
          <xsd:maxLength value="255"/>
        </xsd:restriction>
      </xsd:simpleType>
    </xsd:element>
    <xsd:element name="Record" ma:index="5" nillable="true" ma:displayName="Record" ma:default="Shared" ma:description="For documents that provide evidence of EPA decisions and actions, select &quot;Shared&quot; (open access) or &quot;Private&quot; (restricted access)." ma:format="Dropdown" ma:internalName="Record">
      <xsd:simpleType>
        <xsd:restriction base="dms:Choice">
          <xsd:enumeration value="None"/>
          <xsd:enumeration value="Shared"/>
          <xsd:enumeration value="Private"/>
        </xsd:restriction>
      </xsd:simpleType>
    </xsd:element>
    <xsd:element name="Identifier" ma:index="9" nillable="true" ma:displayName="Identifier" ma:description="Enter all EPA identification numbers applicable to this document, one on each line." ma:internalName="Identifier" ma:readOnly="false">
      <xsd:simpleType>
        <xsd:restriction base="dms:Note">
          <xsd:maxLength value="255"/>
        </xsd:restriction>
      </xsd:simpleType>
    </xsd:element>
    <xsd:element name="EPA_x0020_Contributor" ma:index="11" nillable="true" ma:displayName="EPA Contributor" ma:description="Enter an EPA person who contributed to the creation of the document but is not the primary author." ma:list="UserInfo" ma:SharePointGroup="0" ma:internalName="EPA_x0020_Contribu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xternal_x0020_Contributor" ma:index="12" nillable="true" ma:displayName="External Contributor" ma:description="Enter a non-EPA person who contributed to the creation of the document but is not the primary author." ma:internalName="External_x0020_Contributor" ma:readOnly="false">
      <xsd:simpleType>
        <xsd:restriction base="dms:Note">
          <xsd:maxLength value="255"/>
        </xsd:restriction>
      </xsd:simpleType>
    </xsd:element>
    <xsd:element name="EPA_x0020_Related_x0020_Documents" ma:index="14" nillable="true" ma:displayName="Other Related Documents" ma:description="Enter any related document." ma:internalName="EPA_x0020_Related_x0020_Documents" ma:readOnly="false">
      <xsd:simpleType>
        <xsd:restriction base="dms:Note">
          <xsd:maxLength value="255"/>
        </xsd:restriction>
      </xsd:simpleType>
    </xsd:element>
    <xsd:element name="Rights" ma:index="16" nillable="true" ma:displayName="Rights" ma:description="Enter information about intellectual property rights held over the document (e.g. copyright, patent, trademark)." ma:internalName="Rights" ma:readOnly="false">
      <xsd:simpleType>
        <xsd:restriction base="dms:Note">
          <xsd:maxLength value="255"/>
        </xsd:restriction>
      </xsd:simpleType>
    </xsd:element>
    <xsd:element name="j747ac98061d40f0aa7bd47e1db5675d" ma:index="19" nillable="true" ma:taxonomy="true" ma:internalName="j747ac98061d40f0aa7bd47e1db5675d" ma:taxonomyFieldName="Document_x0020_Type" ma:displayName="Document Type" ma:readOnly="false" ma:default="" ma:fieldId="{3747ac98-061d-40f0-aa7b-d47e1db5675d}" ma:sspId="29f62856-1543-49d4-a736-4569d363f533" ma:termSetId="e06cd6a9-a175-4da0-81cb-8dba7aa394ab" ma:anchorId="00000000-0000-0000-0000-000000000000" ma:open="false" ma:isKeyword="false">
      <xsd:complexType>
        <xsd:sequence>
          <xsd:element ref="pc:Terms" minOccurs="0" maxOccurs="1"/>
        </xsd:sequence>
      </xsd:complexType>
    </xsd:element>
    <xsd:element name="TaxKeywordTaxHTField" ma:index="21" nillable="true" ma:taxonomy="true" ma:internalName="TaxKeywordTaxHTField" ma:taxonomyFieldName="TaxKeyword" ma:displayName="Enterprise Keywords" ma:readOnly="false" ma:fieldId="{23f27201-bee3-471e-b2e7-b64fd8b7ca38}" ma:taxonomyMulti="true" ma:sspId="29f62856-1543-49d4-a736-4569d363f533" ma:termSetId="00000000-0000-0000-0000-000000000000" ma:anchorId="00000000-0000-0000-0000-000000000000" ma:open="true" ma:isKeyword="true">
      <xsd:complexType>
        <xsd:sequence>
          <xsd:element ref="pc:Terms" minOccurs="0" maxOccurs="1"/>
        </xsd:sequence>
      </xsd:complexType>
    </xsd:element>
    <xsd:element name="TaxCatchAllLabel" ma:index="23" nillable="true" ma:displayName="Taxonomy Catch All Column1" ma:hidden="true" ma:list="{9205dcaf-ae28-4449-b177-6e6c07e37888}" ma:internalName="TaxCatchAllLabel" ma:readOnly="true" ma:showField="CatchAllDataLabel" ma:web="96fc5250-dc30-4f01-945b-7e46a880eeb3">
      <xsd:complexType>
        <xsd:complexContent>
          <xsd:extension base="dms:MultiChoiceLookup">
            <xsd:sequence>
              <xsd:element name="Value" type="dms:Lookup" maxOccurs="unbounded" minOccurs="0" nillable="true"/>
            </xsd:sequence>
          </xsd:extension>
        </xsd:complexContent>
      </xsd:complexType>
    </xsd:element>
    <xsd:element name="TaxCatchAll" ma:index="24" nillable="true" ma:displayName="Taxonomy Catch All Column" ma:hidden="true" ma:list="{9205dcaf-ae28-4449-b177-6e6c07e37888}" ma:internalName="TaxCatchAll" ma:showField="CatchAllData" ma:web="96fc5250-dc30-4f01-945b-7e46a880eeb3">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CategoryDescription" ma:index="6" nillable="true" ma:displayName="Description" ma:description="Enter a brief description." ma:internalName="CategoryDescription"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Coverage" ma:index="13" nillable="true" ma:displayName="Coverage" ma:description="Enter the geographic location, jurisdiction, or time period for which the document is relevant." ma:internalName="_Coverage" ma:readOnly="false">
      <xsd:simpleType>
        <xsd:restriction base="dms:Text">
          <xsd:maxLength value="255"/>
        </xsd:restriction>
      </xsd:simpleType>
    </xsd:element>
    <xsd:element name="_Source" ma:index="15" nillable="true" ma:displayName="Source" ma:description="Enter a source from which the document is derived." ma:internalName="_Source"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2fe02c4-dc41-46ff-9d52-90c0a1b1f611" elementFormDefault="qualified">
    <xsd:import namespace="http://schemas.microsoft.com/office/2006/documentManagement/types"/>
    <xsd:import namespace="http://schemas.microsoft.com/office/infopath/2007/PartnerControls"/>
    <xsd:element name="MediaServiceMetadata" ma:index="28" nillable="true" ma:displayName="MediaServiceMetadata" ma:hidden="true" ma:internalName="MediaServiceMetadata" ma:readOnly="true">
      <xsd:simpleType>
        <xsd:restriction base="dms:Note"/>
      </xsd:simpleType>
    </xsd:element>
    <xsd:element name="MediaServiceFastMetadata" ma:index="29" nillable="true" ma:displayName="MediaServiceFastMetadata" ma:hidden="true" ma:internalName="MediaServiceFastMetadata" ma:readOnly="true">
      <xsd:simpleType>
        <xsd:restriction base="dms:Note"/>
      </xsd:simpleType>
    </xsd:element>
    <xsd:element name="MediaServiceDateTaken" ma:index="32" nillable="true" ma:displayName="MediaServiceDateTaken" ma:hidden="true" ma:internalName="MediaServiceDateTaken" ma:readOnly="true">
      <xsd:simpleType>
        <xsd:restriction base="dms:Text"/>
      </xsd:simpleType>
    </xsd:element>
    <xsd:element name="MediaServiceAutoTags" ma:index="33" nillable="true" ma:displayName="Tags" ma:internalName="MediaServiceAutoTags" ma:readOnly="true">
      <xsd:simpleType>
        <xsd:restriction base="dms:Text"/>
      </xsd:simpleType>
    </xsd:element>
    <xsd:element name="MediaServiceOCR" ma:index="34" nillable="true" ma:displayName="Extracted Text" ma:internalName="MediaServiceOCR" ma:readOnly="true">
      <xsd:simpleType>
        <xsd:restriction base="dms:Note">
          <xsd:maxLength value="255"/>
        </xsd:restriction>
      </xsd:simpleType>
    </xsd:element>
    <xsd:element name="MediaServiceGenerationTime" ma:index="35" nillable="true" ma:displayName="MediaServiceGenerationTime" ma:hidden="true" ma:internalName="MediaServiceGenerationTime" ma:readOnly="true">
      <xsd:simpleType>
        <xsd:restriction base="dms:Text"/>
      </xsd:simpleType>
    </xsd:element>
    <xsd:element name="MediaServiceEventHashCode" ma:index="36" nillable="true" ma:displayName="MediaServiceEventHashCode" ma:hidden="true" ma:internalName="MediaServiceEventHashCode" ma:readOnly="true">
      <xsd:simpleType>
        <xsd:restriction base="dms:Text"/>
      </xsd:simpleType>
    </xsd:element>
    <xsd:element name="MediaLengthInSeconds" ma:index="39" nillable="true" ma:displayName="MediaLengthInSeconds" ma:hidden="true" ma:internalName="MediaLengthInSeconds" ma:readOnly="true">
      <xsd:simpleType>
        <xsd:restriction base="dms:Unknown"/>
      </xsd:simpleType>
    </xsd:element>
    <xsd:element name="MediaServiceObjectDetectorVersions" ma:index="40" nillable="true" ma:displayName="MediaServiceObjectDetectorVersions" ma:hidden="true" ma:indexed="true" ma:internalName="MediaServiceObjectDetectorVersions" ma:readOnly="true">
      <xsd:simpleType>
        <xsd:restriction base="dms:Text"/>
      </xsd:simpleType>
    </xsd:element>
    <xsd:element name="MediaServiceSearchProperties" ma:index="4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6fc5250-dc30-4f01-945b-7e46a880eeb3" elementFormDefault="qualified">
    <xsd:import namespace="http://schemas.microsoft.com/office/2006/documentManagement/types"/>
    <xsd:import namespace="http://schemas.microsoft.com/office/infopath/2007/PartnerControls"/>
    <xsd:element name="SharedWithUsers" ma:index="3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5"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Source xmlns="http://schemas.microsoft.com/sharepoint/v3/fields" xsi:nil="true"/>
    <Language xmlns="http://schemas.microsoft.com/sharepoint/v3">English</Language>
    <_ip_UnifiedCompliancePolicyUIAction xmlns="http://schemas.microsoft.com/sharepoint/v3" xsi:nil="true"/>
    <j747ac98061d40f0aa7bd47e1db5675d xmlns="4ffa91fb-a0ff-4ac5-b2db-65c790d184a4">
      <Terms xmlns="http://schemas.microsoft.com/office/infopath/2007/PartnerControls"/>
    </j747ac98061d40f0aa7bd47e1db5675d>
    <External_x0020_Contributor xmlns="4ffa91fb-a0ff-4ac5-b2db-65c790d184a4" xsi:nil="true"/>
    <TaxKeywordTaxHTField xmlns="4ffa91fb-a0ff-4ac5-b2db-65c790d184a4">
      <Terms xmlns="http://schemas.microsoft.com/office/infopath/2007/PartnerControls"/>
    </TaxKeywordTaxHTField>
    <Record xmlns="4ffa91fb-a0ff-4ac5-b2db-65c790d184a4">Shared</Record>
    <_ip_UnifiedCompliancePolicyProperties xmlns="http://schemas.microsoft.com/sharepoint/v3" xsi:nil="true"/>
    <Rights xmlns="4ffa91fb-a0ff-4ac5-b2db-65c790d184a4" xsi:nil="true"/>
    <Document_x0020_Creation_x0020_Date xmlns="4ffa91fb-a0ff-4ac5-b2db-65c790d184a4">2024-10-24T20:34:31+00:00</Document_x0020_Creation_x0020_Date>
    <EPA_x0020_Office xmlns="4ffa91fb-a0ff-4ac5-b2db-65c790d184a4" xsi:nil="true"/>
    <CategoryDescription xmlns="http://schemas.microsoft.com/sharepoint.v3" xsi:nil="true"/>
    <Identifier xmlns="4ffa91fb-a0ff-4ac5-b2db-65c790d184a4" xsi:nil="true"/>
    <_Coverage xmlns="http://schemas.microsoft.com/sharepoint/v3/fields" xsi:nil="true"/>
    <Creator xmlns="4ffa91fb-a0ff-4ac5-b2db-65c790d184a4">
      <UserInfo>
        <DisplayName/>
        <AccountId xsi:nil="true"/>
        <AccountType/>
      </UserInfo>
    </Creator>
    <EPA_x0020_Related_x0020_Documents xmlns="4ffa91fb-a0ff-4ac5-b2db-65c790d184a4" xsi:nil="true"/>
    <EPA_x0020_Contributor xmlns="4ffa91fb-a0ff-4ac5-b2db-65c790d184a4">
      <UserInfo>
        <DisplayName/>
        <AccountId xsi:nil="true"/>
        <AccountType/>
      </UserInfo>
    </EPA_x0020_Contributor>
    <TaxCatchAll xmlns="4ffa91fb-a0ff-4ac5-b2db-65c790d184a4" xsi:nil="true"/>
  </documentManagement>
</p:properties>
</file>

<file path=customXml/item4.xml><?xml version="1.0" encoding="utf-8"?>
<?mso-contentType ?>
<SharedContentType xmlns="Microsoft.SharePoint.Taxonomy.ContentTypeSync" SourceId="29f62856-1543-49d4-a736-4569d363f533" ContentTypeId="0x0101" PreviousValue="false"/>
</file>

<file path=customXml/itemProps1.xml><?xml version="1.0" encoding="utf-8"?>
<ds:datastoreItem xmlns:ds="http://schemas.openxmlformats.org/officeDocument/2006/customXml" ds:itemID="{8DCED415-8393-4634-9968-A495AFA0611E}">
  <ds:schemaRefs>
    <ds:schemaRef ds:uri="http://schemas.microsoft.com/sharepoint/v3/contenttype/forms"/>
  </ds:schemaRefs>
</ds:datastoreItem>
</file>

<file path=customXml/itemProps2.xml><?xml version="1.0" encoding="utf-8"?>
<ds:datastoreItem xmlns:ds="http://schemas.openxmlformats.org/officeDocument/2006/customXml" ds:itemID="{6236D37B-BE30-4B7D-8BD3-FA4EC558AE40}"/>
</file>

<file path=customXml/itemProps3.xml><?xml version="1.0" encoding="utf-8"?>
<ds:datastoreItem xmlns:ds="http://schemas.openxmlformats.org/officeDocument/2006/customXml" ds:itemID="{1788708A-52BB-4D0F-B232-80F9E123F193}">
  <ds:schemaRefs>
    <ds:schemaRef ds:uri="http://purl.org/dc/dcmitype/"/>
    <ds:schemaRef ds:uri="http://www.w3.org/XML/1998/namespace"/>
    <ds:schemaRef ds:uri="http://schemas.microsoft.com/office/infopath/2007/PartnerControls"/>
    <ds:schemaRef ds:uri="http://schemas.microsoft.com/office/2006/documentManagement/types"/>
    <ds:schemaRef ds:uri="http://purl.org/dc/terms/"/>
    <ds:schemaRef ds:uri="http://schemas.microsoft.com/office/2006/metadata/properties"/>
    <ds:schemaRef ds:uri="1891fcec-84c2-4840-9468-b51a784ab0d1"/>
    <ds:schemaRef ds:uri="http://schemas.openxmlformats.org/package/2006/metadata/core-properties"/>
    <ds:schemaRef ds:uri="4d6aed1e-57d3-46e3-9aba-f706adbce63b"/>
    <ds:schemaRef ds:uri="http://purl.org/dc/elements/1.1/"/>
  </ds:schemaRefs>
</ds:datastoreItem>
</file>

<file path=customXml/itemProps4.xml><?xml version="1.0" encoding="utf-8"?>
<ds:datastoreItem xmlns:ds="http://schemas.openxmlformats.org/officeDocument/2006/customXml" ds:itemID="{23A4903C-3608-4FA8-9B55-08DCDEF0FAF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Summary</vt:lpstr>
      <vt:lpstr>Table 1</vt:lpstr>
      <vt:lpstr>Table 2</vt:lpstr>
      <vt:lpstr>Capital O&amp;M</vt:lpstr>
      <vt:lpstr>Responses</vt:lpstr>
      <vt:lpstr>Respondents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Denise Bevington</dc:creator>
  <cp:keywords/>
  <dc:description/>
  <cp:lastModifiedBy>ERG</cp:lastModifiedBy>
  <cp:revision/>
  <dcterms:created xsi:type="dcterms:W3CDTF">2018-07-19T14:57:42Z</dcterms:created>
  <dcterms:modified xsi:type="dcterms:W3CDTF">2024-04-24T12:02:56Z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0x01010052C2644CEF3BE14BA984F9E32D274554</vt:lpwstr>
  </property>
  <property fmtid="{D5CDD505-2E9C-101B-9397-08002B2CF9AE}" pid="3" name="TaxKeyword">
    <vt:lpwstr/>
  </property>
</Properties>
</file>