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S:\Tracy\ICRs - SPPD\FY2024\1069.14 Primary and Secondary Emissions from Basic Oxygen Furnaces NSPS\Jackson's Draft Files\send to EPA\"/>
    </mc:Choice>
  </mc:AlternateContent>
  <xr:revisionPtr revIDLastSave="0" documentId="13_ncr:1_{D479574D-1E20-4955-9FF6-9C877CE3F6B1}" xr6:coauthVersionLast="47" xr6:coauthVersionMax="47" xr10:uidLastSave="{00000000-0000-0000-0000-000000000000}"/>
  <bookViews>
    <workbookView xWindow="-28020" yWindow="-2865" windowWidth="21600" windowHeight="11835" xr2:uid="{D855CF00-F869-48B3-9963-4AD001D31E8A}"/>
  </bookViews>
  <sheets>
    <sheet name="Summary" sheetId="6" r:id="rId1"/>
    <sheet name="Table 1" sheetId="1" r:id="rId2"/>
    <sheet name="Table 2" sheetId="2"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1" l="1"/>
  <c r="F35" i="1"/>
  <c r="I37" i="1"/>
  <c r="G7" i="3"/>
  <c r="E6" i="3"/>
  <c r="E5" i="3"/>
  <c r="B5" i="3"/>
  <c r="I9" i="2" l="1"/>
  <c r="I10" i="2"/>
  <c r="I5" i="2"/>
  <c r="F34" i="1"/>
  <c r="F18" i="1"/>
  <c r="I7" i="1"/>
  <c r="G5" i="3" l="1"/>
  <c r="D9" i="2"/>
  <c r="F9" i="2" s="1"/>
  <c r="D9" i="1"/>
  <c r="D31" i="1"/>
  <c r="F31" i="1" s="1"/>
  <c r="D28" i="1"/>
  <c r="F28" i="1" s="1"/>
  <c r="D18" i="1"/>
  <c r="E7" i="5"/>
  <c r="E6" i="5"/>
  <c r="E5" i="5"/>
  <c r="E4" i="5"/>
  <c r="C8" i="4"/>
  <c r="B8" i="4"/>
  <c r="F7" i="4"/>
  <c r="F6" i="4"/>
  <c r="F5" i="4"/>
  <c r="D5" i="3"/>
  <c r="D16" i="1"/>
  <c r="F8" i="4" l="1"/>
  <c r="B3" i="6" s="1"/>
  <c r="H9" i="2"/>
  <c r="G9" i="2"/>
  <c r="H31" i="1"/>
  <c r="G31" i="1"/>
  <c r="H28" i="1"/>
  <c r="G28" i="1"/>
  <c r="F7" i="1"/>
  <c r="H7" i="1" s="1"/>
  <c r="H18" i="1"/>
  <c r="G18" i="1"/>
  <c r="I18" i="1" s="1"/>
  <c r="F16" i="1"/>
  <c r="H16" i="1" s="1"/>
  <c r="I28" i="1" l="1"/>
  <c r="I31" i="1"/>
  <c r="G7" i="1"/>
  <c r="G16" i="1"/>
  <c r="I16" i="1" s="1"/>
  <c r="D17" i="1" l="1"/>
  <c r="F17" i="1" s="1"/>
  <c r="D15" i="1"/>
  <c r="F15" i="1" s="1"/>
  <c r="H15" i="1" l="1"/>
  <c r="G15" i="1"/>
  <c r="H17" i="1"/>
  <c r="G17" i="1"/>
  <c r="I17" i="1" l="1"/>
  <c r="I15" i="1"/>
  <c r="G6" i="3" l="1"/>
  <c r="D6" i="3"/>
  <c r="D7" i="3" s="1"/>
  <c r="I36" i="1" s="1"/>
  <c r="I7" i="3" l="1"/>
  <c r="B6" i="6" l="1"/>
  <c r="E8" i="5"/>
  <c r="D7" i="2"/>
  <c r="D6" i="2"/>
  <c r="D5" i="2"/>
  <c r="D33" i="1"/>
  <c r="D30" i="1"/>
  <c r="F30" i="1" s="1"/>
  <c r="D27" i="1"/>
  <c r="F27" i="1" s="1"/>
  <c r="D10" i="1"/>
  <c r="F10" i="1" s="1"/>
  <c r="F9" i="1"/>
  <c r="H10" i="1" l="1"/>
  <c r="F7" i="2"/>
  <c r="H7" i="2" s="1"/>
  <c r="F6" i="2"/>
  <c r="H6" i="2" s="1"/>
  <c r="G9" i="1"/>
  <c r="H27" i="1"/>
  <c r="G27" i="1"/>
  <c r="G30" i="1"/>
  <c r="H30" i="1"/>
  <c r="H9" i="1"/>
  <c r="G10" i="1"/>
  <c r="I10" i="1" s="1"/>
  <c r="I19" i="1" s="1"/>
  <c r="I35" i="1" s="1"/>
  <c r="F33" i="1"/>
  <c r="F19" i="1" l="1"/>
  <c r="G7" i="2"/>
  <c r="I7" i="2" s="1"/>
  <c r="G6" i="2"/>
  <c r="I27" i="1"/>
  <c r="I9" i="1"/>
  <c r="I30" i="1"/>
  <c r="G33" i="1"/>
  <c r="H33" i="1"/>
  <c r="B2" i="6" l="1"/>
  <c r="I6" i="2"/>
  <c r="I33" i="1"/>
  <c r="I34" i="1" s="1"/>
  <c r="B5" i="6" s="1"/>
  <c r="F5" i="2" l="1"/>
  <c r="G5" i="2" l="1"/>
  <c r="F10" i="2" s="1"/>
  <c r="H5" i="2"/>
  <c r="B4" i="6" l="1"/>
</calcChain>
</file>

<file path=xl/sharedStrings.xml><?xml version="1.0" encoding="utf-8"?>
<sst xmlns="http://schemas.openxmlformats.org/spreadsheetml/2006/main" count="163" uniqueCount="142">
  <si>
    <t>ICR Summary Information</t>
  </si>
  <si>
    <t>Number of Respondents</t>
  </si>
  <si>
    <t>Total Estimated Burden Hours</t>
  </si>
  <si>
    <t>Total Estimated Costs</t>
  </si>
  <si>
    <t>Annualized Capital O&amp;M</t>
  </si>
  <si>
    <t>Form Number</t>
  </si>
  <si>
    <t>Not Applicable</t>
  </si>
  <si>
    <t>Burden Item</t>
  </si>
  <si>
    <t>(A)
Person hours per occurrence</t>
  </si>
  <si>
    <t>(B)
No. of occurrences per respondent per year</t>
  </si>
  <si>
    <t>(C) 
Person hours per respondent per year 
(C=AxB)</t>
  </si>
  <si>
    <r>
      <t xml:space="preserve">(D)
Respondents per year </t>
    </r>
    <r>
      <rPr>
        <vertAlign val="superscript"/>
        <sz val="10"/>
        <color theme="1"/>
        <rFont val="Times New Roman"/>
        <family val="1"/>
      </rPr>
      <t>a</t>
    </r>
  </si>
  <si>
    <t>(E) 
Technical person- hours per year (E=CxD)</t>
  </si>
  <si>
    <t>(F)
Management person hours per year (Ex0.05)</t>
  </si>
  <si>
    <t>(G)
Clerical person hours per year (Ex0.1)</t>
  </si>
  <si>
    <r>
      <t xml:space="preserve">(H)
Cost, $ </t>
    </r>
    <r>
      <rPr>
        <vertAlign val="superscript"/>
        <sz val="10"/>
        <color theme="1"/>
        <rFont val="Times New Roman"/>
        <family val="1"/>
      </rPr>
      <t>b</t>
    </r>
  </si>
  <si>
    <t>Labor Rates</t>
  </si>
  <si>
    <t>Management</t>
  </si>
  <si>
    <t>Technical</t>
  </si>
  <si>
    <t>Clerical</t>
  </si>
  <si>
    <t xml:space="preserve">Subtotal for Recordkeeping Requirements  </t>
  </si>
  <si>
    <t>hr/response</t>
  </si>
  <si>
    <t>Assumptions:</t>
  </si>
  <si>
    <t>Burden item</t>
  </si>
  <si>
    <t>(A)
 Person hours per occurrence</t>
  </si>
  <si>
    <t>(B) 
No. of occurrences per respondent per year</t>
  </si>
  <si>
    <t>(C) 
Person hours per respondent per year (C=AxB)</t>
  </si>
  <si>
    <r>
      <t xml:space="preserve">(D) 
Respondents per year  </t>
    </r>
    <r>
      <rPr>
        <vertAlign val="superscript"/>
        <sz val="10"/>
        <rFont val="Times New Roman"/>
        <family val="1"/>
      </rPr>
      <t>a</t>
    </r>
  </si>
  <si>
    <t>(F) 
Management person hours per year (Ex0.05)</t>
  </si>
  <si>
    <t>(G) 
Clerical person hours per year (Ex0.1)</t>
  </si>
  <si>
    <r>
      <t xml:space="preserve">(H) 
Cost, $ </t>
    </r>
    <r>
      <rPr>
        <vertAlign val="superscript"/>
        <sz val="10"/>
        <rFont val="Times New Roman"/>
        <family val="1"/>
      </rPr>
      <t>b</t>
    </r>
  </si>
  <si>
    <t xml:space="preserve">Technical </t>
  </si>
  <si>
    <r>
      <t>Capital/Startup vs. Operation and Maintenance (O&amp;M) Costs</t>
    </r>
    <r>
      <rPr>
        <sz val="10"/>
        <color theme="1"/>
        <rFont val="Times New Roman"/>
        <family val="1"/>
      </rPr>
      <t> </t>
    </r>
  </si>
  <si>
    <t>(A)</t>
  </si>
  <si>
    <t>(B)</t>
  </si>
  <si>
    <t>(C)</t>
  </si>
  <si>
    <t>(D)</t>
  </si>
  <si>
    <t>(E)</t>
  </si>
  <si>
    <t>(F)</t>
  </si>
  <si>
    <t>(G)</t>
  </si>
  <si>
    <t>Continuous Monitoring Device</t>
  </si>
  <si>
    <t>Total Capital/Startup Cost,  (B X C)</t>
  </si>
  <si>
    <t>Total O&amp;M, 
(E X F)</t>
  </si>
  <si>
    <t>Total Annual Responses</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</si>
  <si>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</si>
  <si>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</si>
  <si>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</si>
  <si>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</si>
  <si>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</si>
  <si>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Notification of performance test</t>
  </si>
  <si>
    <t>Semiannual report</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</si>
  <si>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</si>
  <si>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</si>
  <si>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</si>
  <si>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</si>
  <si>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</si>
  <si>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</si>
  <si>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</si>
  <si>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</si>
  <si>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</si>
  <si>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</si>
  <si>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t>1.  Applications</t>
  </si>
  <si>
    <t>2.  Survey and Studies</t>
  </si>
  <si>
    <t>3.  Reporting requirements</t>
  </si>
  <si>
    <r>
      <t xml:space="preserve">     A.  Familiarization with rule requirements</t>
    </r>
    <r>
      <rPr>
        <vertAlign val="superscript"/>
        <sz val="10"/>
        <color theme="1"/>
        <rFont val="Times New Roman"/>
        <family val="1"/>
      </rPr>
      <t>c</t>
    </r>
  </si>
  <si>
    <t xml:space="preserve">     B.  Required activities</t>
  </si>
  <si>
    <r>
      <t xml:space="preserve">        Performance tests </t>
    </r>
    <r>
      <rPr>
        <vertAlign val="superscript"/>
        <sz val="10"/>
        <color theme="1"/>
        <rFont val="Times New Roman"/>
        <family val="1"/>
      </rPr>
      <t>d</t>
    </r>
  </si>
  <si>
    <r>
      <t xml:space="preserve">        Repeat of performance test </t>
    </r>
    <r>
      <rPr>
        <vertAlign val="superscript"/>
        <sz val="10"/>
        <color theme="1"/>
        <rFont val="Times New Roman"/>
        <family val="1"/>
      </rPr>
      <t>e</t>
    </r>
  </si>
  <si>
    <t xml:space="preserve">        Daily monitoring of emissions and operations</t>
  </si>
  <si>
    <t xml:space="preserve">     C.  Create information</t>
  </si>
  <si>
    <t xml:space="preserve">     D.  Gather existing information</t>
  </si>
  <si>
    <t xml:space="preserve">     E.  Write Report</t>
  </si>
  <si>
    <t xml:space="preserve">        Notification of reconstruction or modification</t>
  </si>
  <si>
    <t xml:space="preserve">        Notification of performance test</t>
  </si>
  <si>
    <t xml:space="preserve">        Performance test results</t>
  </si>
  <si>
    <r>
      <t xml:space="preserve">        Semiannual report of excess emissions </t>
    </r>
    <r>
      <rPr>
        <vertAlign val="superscript"/>
        <sz val="10"/>
        <color theme="1"/>
        <rFont val="Times New Roman"/>
        <family val="1"/>
      </rPr>
      <t>f</t>
    </r>
  </si>
  <si>
    <t>Subtotal  for Reporting  Requirements</t>
  </si>
  <si>
    <t>4.  Recordkeeping requirements</t>
  </si>
  <si>
    <t xml:space="preserve">     A.  Familiarization with rule requirements </t>
  </si>
  <si>
    <t xml:space="preserve">     B.  Plan activities</t>
  </si>
  <si>
    <t xml:space="preserve">     C.  Implement Activities </t>
  </si>
  <si>
    <t xml:space="preserve">     D.  Develop record system</t>
  </si>
  <si>
    <t xml:space="preserve">     E.  Time to enter information</t>
  </si>
  <si>
    <t xml:space="preserve">         Records of operating parameters </t>
  </si>
  <si>
    <r>
      <t xml:space="preserve">          -   Exhaust ventilation rate </t>
    </r>
    <r>
      <rPr>
        <vertAlign val="superscript"/>
        <sz val="10"/>
        <color theme="1"/>
        <rFont val="Times New Roman"/>
        <family val="1"/>
      </rPr>
      <t>g</t>
    </r>
  </si>
  <si>
    <r>
      <t xml:space="preserve">         -</t>
    </r>
    <r>
      <rPr>
        <sz val="7"/>
        <color theme="1"/>
        <rFont val="Times New Roman"/>
        <family val="1"/>
      </rPr>
      <t xml:space="preserve">     </t>
    </r>
    <r>
      <rPr>
        <sz val="10"/>
        <color theme="1"/>
        <rFont val="Times New Roman"/>
        <family val="1"/>
      </rPr>
      <t xml:space="preserve">Across the venture scrubber (i.e., pressure drop and water supply pressure) </t>
    </r>
    <r>
      <rPr>
        <vertAlign val="superscript"/>
        <sz val="10"/>
        <color theme="1"/>
        <rFont val="Times New Roman"/>
        <family val="1"/>
      </rPr>
      <t>h</t>
    </r>
  </si>
  <si>
    <t xml:space="preserve">         Records of performance test </t>
  </si>
  <si>
    <r>
      <t xml:space="preserve">         Records of duration of each steel production cycle, and time and duration of any diversion of exhaust gases from the main stack serving the BOPF</t>
    </r>
    <r>
      <rPr>
        <vertAlign val="superscript"/>
        <sz val="10"/>
        <color theme="1"/>
        <rFont val="Times New Roman"/>
        <family val="1"/>
      </rPr>
      <t xml:space="preserve"> i</t>
    </r>
  </si>
  <si>
    <r>
      <t xml:space="preserve">        Recalibrate and check monitoring devices </t>
    </r>
    <r>
      <rPr>
        <vertAlign val="superscript"/>
        <sz val="10"/>
        <color theme="1"/>
        <rFont val="Times New Roman"/>
        <family val="1"/>
      </rPr>
      <t>j</t>
    </r>
  </si>
  <si>
    <t xml:space="preserve">    F.  Time to train personnel </t>
  </si>
  <si>
    <r>
      <t>-</t>
    </r>
    <r>
      <rPr>
        <sz val="7"/>
        <color theme="1"/>
        <rFont val="Times New Roman"/>
        <family val="1"/>
      </rPr>
      <t xml:space="preserve">          </t>
    </r>
    <r>
      <rPr>
        <sz val="10"/>
        <color theme="1"/>
        <rFont val="Times New Roman"/>
        <family val="1"/>
      </rPr>
      <t xml:space="preserve">Certification of opacity observer </t>
    </r>
    <r>
      <rPr>
        <vertAlign val="superscript"/>
        <sz val="10"/>
        <color theme="1"/>
        <rFont val="Times New Roman"/>
        <family val="1"/>
      </rPr>
      <t>k</t>
    </r>
    <r>
      <rPr>
        <sz val="10"/>
        <color theme="1"/>
        <rFont val="Times New Roman"/>
        <family val="1"/>
      </rPr>
      <t xml:space="preserve"> </t>
    </r>
  </si>
  <si>
    <t>N/A</t>
  </si>
  <si>
    <t>See 4E</t>
  </si>
  <si>
    <t>See 3B and 4E</t>
  </si>
  <si>
    <t>See 3A</t>
  </si>
  <si>
    <t>See 3B</t>
  </si>
  <si>
    <r>
      <t>c</t>
    </r>
    <r>
      <rPr>
        <sz val="10"/>
        <color theme="1"/>
        <rFont val="Times New Roman"/>
        <family val="1"/>
      </rPr>
      <t xml:space="preserve">  We have assumed that it will take one hour for each respondent to familiarize with rule requirements.</t>
    </r>
  </si>
  <si>
    <r>
      <t>d</t>
    </r>
    <r>
      <rPr>
        <sz val="10"/>
        <color theme="1"/>
        <rFont val="Times New Roman"/>
        <family val="1"/>
      </rPr>
      <t xml:space="preserve">  We have assumed that it will take 194 hours for each respondent to complete a performance test. This is a one time requirement.</t>
    </r>
  </si>
  <si>
    <r>
      <t>e</t>
    </r>
    <r>
      <rPr>
        <sz val="10"/>
        <color theme="1"/>
        <rFont val="Times New Roman"/>
        <family val="1"/>
      </rPr>
      <t xml:space="preserve">  We have assumed that it will take 10 percent of respondents to repeat performance test due to failures. This is a one time requirement.</t>
    </r>
  </si>
  <si>
    <r>
      <t>f</t>
    </r>
    <r>
      <rPr>
        <sz val="10"/>
        <color theme="1"/>
        <rFont val="Times New Roman"/>
        <family val="1"/>
      </rPr>
      <t xml:space="preserve">  We have assumed that it will take 10 hours twice per year for each respondent to write the semiannual reports if excess emission.</t>
    </r>
  </si>
  <si>
    <r>
      <t xml:space="preserve">i </t>
    </r>
    <r>
      <rPr>
        <sz val="10"/>
        <color theme="1"/>
        <rFont val="Times New Roman"/>
        <family val="1"/>
      </rPr>
      <t xml:space="preserve">  We have assumed that it will take each respondent 0.25 hours, 365 days per year, to record the duration of each steel production cycle.</t>
    </r>
  </si>
  <si>
    <r>
      <t xml:space="preserve">j </t>
    </r>
    <r>
      <rPr>
        <sz val="10"/>
        <color theme="1"/>
        <rFont val="Times New Roman"/>
        <family val="1"/>
      </rPr>
      <t xml:space="preserve">  We have assumed that it will take each respondent eight hours once per year to recalibrate and check monitoring devices.</t>
    </r>
  </si>
  <si>
    <r>
      <t>k</t>
    </r>
    <r>
      <rPr>
        <sz val="10"/>
        <color theme="1"/>
        <rFont val="Times New Roman"/>
        <family val="1"/>
      </rPr>
      <t xml:space="preserve">  We have assumed that it will take each respondent eight hours twice per year to train personnel on certification of opacity observer.</t>
    </r>
  </si>
  <si>
    <r>
      <t xml:space="preserve">l    </t>
    </r>
    <r>
      <rPr>
        <sz val="10"/>
        <color theme="1"/>
        <rFont val="Times New Roman"/>
        <family val="1"/>
      </rPr>
      <t>Totals have been rounded to 3 significant figures. Figures may not add exactly due to rounding.</t>
    </r>
  </si>
  <si>
    <r>
      <t xml:space="preserve">Total Labor Burden and Costs (rounded) </t>
    </r>
    <r>
      <rPr>
        <b/>
        <vertAlign val="superscript"/>
        <sz val="10"/>
        <rFont val="Times New Roman"/>
        <family val="1"/>
      </rPr>
      <t>l</t>
    </r>
  </si>
  <si>
    <r>
      <t>Total Capital and O&amp;M Cost (rounded)</t>
    </r>
    <r>
      <rPr>
        <b/>
        <vertAlign val="superscript"/>
        <sz val="10"/>
        <rFont val="Times New Roman"/>
        <family val="1"/>
      </rPr>
      <t xml:space="preserve"> l</t>
    </r>
  </si>
  <si>
    <r>
      <t xml:space="preserve">GRAND TOTAL (rounded) </t>
    </r>
    <r>
      <rPr>
        <b/>
        <vertAlign val="superscript"/>
        <sz val="10"/>
        <rFont val="Times New Roman"/>
        <family val="1"/>
      </rPr>
      <t>l</t>
    </r>
  </si>
  <si>
    <t>Table 1: Annual Respondent Burden and Cost – NSPS for Primary and Secondary Emissions from Basic Oxygen Furnaces (40 CFR Part 60, Subparts N and Na) (Renewal).</t>
  </si>
  <si>
    <t>New facility</t>
  </si>
  <si>
    <r>
      <t xml:space="preserve">    Notification of performance test </t>
    </r>
    <r>
      <rPr>
        <vertAlign val="superscript"/>
        <sz val="10"/>
        <color theme="1"/>
        <rFont val="Times New Roman"/>
        <family val="1"/>
      </rPr>
      <t>c</t>
    </r>
  </si>
  <si>
    <r>
      <t xml:space="preserve">    Report of performance test results </t>
    </r>
    <r>
      <rPr>
        <vertAlign val="superscript"/>
        <sz val="10"/>
        <color theme="1"/>
        <rFont val="Times New Roman"/>
        <family val="1"/>
      </rPr>
      <t>d</t>
    </r>
  </si>
  <si>
    <r>
      <t xml:space="preserve">    Notification of reconstruction/modification </t>
    </r>
    <r>
      <rPr>
        <vertAlign val="superscript"/>
        <sz val="10"/>
        <color theme="1"/>
        <rFont val="Times New Roman"/>
        <family val="1"/>
      </rPr>
      <t>e</t>
    </r>
  </si>
  <si>
    <t xml:space="preserve">Review reports:  Existing and new sources </t>
  </si>
  <si>
    <r>
      <t xml:space="preserve">   Semiannual reports of excess emissions and monitoring systems performance </t>
    </r>
    <r>
      <rPr>
        <vertAlign val="superscript"/>
        <sz val="10"/>
        <color theme="1"/>
        <rFont val="Times New Roman"/>
        <family val="1"/>
      </rPr>
      <t>f</t>
    </r>
  </si>
  <si>
    <r>
      <t xml:space="preserve">TOTAL (rounded) </t>
    </r>
    <r>
      <rPr>
        <b/>
        <vertAlign val="superscript"/>
        <sz val="10"/>
        <rFont val="Times New Roman"/>
        <family val="1"/>
      </rPr>
      <t>g</t>
    </r>
  </si>
  <si>
    <r>
      <t>c</t>
    </r>
    <r>
      <rPr>
        <sz val="10"/>
        <color theme="1"/>
        <rFont val="Times New Roman"/>
        <family val="1"/>
      </rPr>
      <t xml:space="preserve">  We have assumed that it will take two hours once per year for each respondent to perform the performance test. This is a one-time requirement.</t>
    </r>
  </si>
  <si>
    <r>
      <t>d</t>
    </r>
    <r>
      <rPr>
        <sz val="10"/>
        <color theme="1"/>
        <rFont val="Times New Roman"/>
        <family val="1"/>
      </rPr>
      <t xml:space="preserve">  We have assumed that it will take eight hours once per year for each respondent to report the performance test results. This is a one-time requirement.</t>
    </r>
  </si>
  <si>
    <r>
      <t>e</t>
    </r>
    <r>
      <rPr>
        <sz val="10"/>
        <color theme="1"/>
        <rFont val="Times New Roman"/>
        <family val="1"/>
      </rPr>
      <t xml:space="preserve">  We have assumed that it will take two hours once per year for each respondent to comply with the notification requirements of the rule. This is a one-time requirement.</t>
    </r>
  </si>
  <si>
    <r>
      <t>f</t>
    </r>
    <r>
      <rPr>
        <sz val="10"/>
        <color theme="1"/>
        <rFont val="Times New Roman"/>
        <family val="1"/>
      </rPr>
      <t xml:space="preserve">  We have assumed that it will take five hours twice per year for each respondent to submit semiannual reports of excess emissions and monitoring systems with all measurements over any three hour period (e.g., of  low pressure) that average more than 10 percent below the averages during the most recent performance test.</t>
    </r>
  </si>
  <si>
    <r>
      <t xml:space="preserve">g    </t>
    </r>
    <r>
      <rPr>
        <sz val="10"/>
        <color theme="1"/>
        <rFont val="Times New Roman"/>
        <family val="1"/>
      </rPr>
      <t>Totals have been rounded to 3 significant figures. Figures may not add exactly due to rounding.</t>
    </r>
  </si>
  <si>
    <r>
      <t>Number of Respondents with O&amp;M</t>
    </r>
    <r>
      <rPr>
        <b/>
        <vertAlign val="superscript"/>
        <sz val="10"/>
        <color theme="1"/>
        <rFont val="Times New Roman"/>
        <family val="1"/>
      </rPr>
      <t xml:space="preserve"> </t>
    </r>
  </si>
  <si>
    <t xml:space="preserve">Number of New  Respondents </t>
  </si>
  <si>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a</t>
    </r>
  </si>
  <si>
    <r>
      <rPr>
        <vertAlign val="superscript"/>
        <sz val="10"/>
        <color rgb="FF000000"/>
        <rFont val="Times New Roman"/>
      </rPr>
      <t>a</t>
    </r>
    <r>
      <rPr>
        <sz val="10"/>
        <color rgb="FF000000"/>
        <rFont val="Times New Roman"/>
      </rPr>
      <t xml:space="preserve"> Totals have been rounded to 3 significant digits. Figures may not add exactly due to rounding. </t>
    </r>
  </si>
  <si>
    <r>
      <t xml:space="preserve">a </t>
    </r>
    <r>
      <rPr>
        <sz val="10"/>
        <color rgb="FF000000"/>
        <rFont val="Times New Roman"/>
        <family val="1"/>
      </rPr>
      <t xml:space="preserve">  New respondents include sources with constructed, reconstructed, and modified affected facilities.</t>
    </r>
  </si>
  <si>
    <t>Flow meters to measure exhaust gas flow rate</t>
  </si>
  <si>
    <t>Flow meters to measure pressure flow rate</t>
  </si>
  <si>
    <t>Notification of construction or modification</t>
  </si>
  <si>
    <t>Report results of performance test</t>
  </si>
  <si>
    <r>
      <t>a</t>
    </r>
    <r>
      <rPr>
        <sz val="10"/>
        <color theme="1"/>
        <rFont val="Times New Roman"/>
        <family val="1"/>
      </rPr>
      <t xml:space="preserve"> 	 We have assumed that there are approximately two respondents (i.e., BOPF shops) that are subject to the regulation, with no additional new or reconstructed sources becoming subject to the rule over the next three years.</t>
    </r>
  </si>
  <si>
    <r>
      <t>a</t>
    </r>
    <r>
      <rPr>
        <sz val="10"/>
        <color theme="1"/>
        <rFont val="Times New Roman"/>
        <family val="1"/>
      </rPr>
      <t xml:space="preserve">  We have assumed that there are approximately</t>
    </r>
    <r>
      <rPr>
        <sz val="10"/>
        <rFont val="Times New Roman"/>
        <family val="1"/>
      </rPr>
      <t xml:space="preserve"> two</t>
    </r>
    <r>
      <rPr>
        <sz val="10"/>
        <color theme="1"/>
        <rFont val="Times New Roman"/>
        <family val="1"/>
      </rPr>
      <t xml:space="preserve"> respondents (i.e., BOPF shops) that are subject to the regulation, with no additional new or reconstructed sources becoming subject to the rule over the next three years.</t>
    </r>
  </si>
  <si>
    <r>
      <t>b</t>
    </r>
    <r>
      <rPr>
        <sz val="10"/>
        <rFont val="Times New Roman"/>
        <family val="1"/>
      </rPr>
      <t xml:space="preserve">  This cost is based on the average hourly labor rate as follows: Managerial $73.46 (GS-13, Step 5, $45.91 + 60%); Technical $54.51 (GS-12, Step 1, $34.07 + 60%); and Clerical $29.50 (GS-6, Step 3, $18.44 + 60%). This ICR assumes that Managerial hours are 5 percent of Technical hours, and Clerical hours are 10 percent of Technical hours. These rates are from the Office of Personnel Management (OPM), 2023 General Schedule, which excludes locality, rates of pay. The rates have been increased by 60 percent to account for the benefit packages available to government employees.</t>
    </r>
  </si>
  <si>
    <r>
      <t>g</t>
    </r>
    <r>
      <rPr>
        <sz val="10"/>
        <color theme="1"/>
        <rFont val="Times New Roman"/>
        <family val="1"/>
      </rPr>
      <t xml:space="preserve">  We have assumed that it will take each of th</t>
    </r>
    <r>
      <rPr>
        <sz val="10"/>
        <rFont val="Times New Roman"/>
        <family val="1"/>
      </rPr>
      <t>e two</t>
    </r>
    <r>
      <rPr>
        <sz val="10"/>
        <color theme="1"/>
        <rFont val="Times New Roman"/>
        <family val="1"/>
      </rPr>
      <t xml:space="preserve"> respondent 0.25 hours, 365 times per year, to record the exhaust ventilation rate.</t>
    </r>
  </si>
  <si>
    <t>Table 2: Average Annual EPA Burden and Cost – NSPS for Primary and Secondary Emissions from Basic Oxygen Furnaces (40 CFR Part 60, Subparts N and Na) (Renewal).</t>
  </si>
  <si>
    <t>Hours per Response</t>
  </si>
  <si>
    <r>
      <t>b</t>
    </r>
    <r>
      <rPr>
        <sz val="10"/>
        <color theme="1"/>
        <rFont val="Times New Roman"/>
        <family val="1"/>
      </rPr>
      <t xml:space="preserve">  This ICR uses the following labor rates:  $163.17 per hour for Executive, Administrative, and Managerial labor; $130.28 per hour for Technical labor, and $65.71 per hour for Clerical labor.  These rates are from the United States Department of Labor, Bureau of Labor Statistics, September 2022, Table 2. Civilian Workers, by Occupational and Industry groups.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</si>
  <si>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 xml:space="preserve">h  </t>
    </r>
    <r>
      <rPr>
        <sz val="10"/>
        <rFont val="Times New Roman"/>
        <family val="1"/>
      </rPr>
      <t xml:space="preserve">We have assumed one of the existing respondents will use venturi scrubbers as primary emission control systems. We have assumed that it will take the respondent 0.25 hours, 365 times per year, to enter information on records of CMS operating parameters across the venturi scrubber.  </t>
    </r>
  </si>
  <si>
    <t>2022 CEPCI</t>
  </si>
  <si>
    <t>2008 CEPCI</t>
  </si>
  <si>
    <r>
      <t xml:space="preserve">Capital/Startup Cost for One Respondent </t>
    </r>
    <r>
      <rPr>
        <b/>
        <vertAlign val="superscript"/>
        <sz val="10"/>
        <color theme="1"/>
        <rFont val="Times New Roman"/>
        <family val="1"/>
      </rPr>
      <t>b</t>
    </r>
  </si>
  <si>
    <r>
      <t xml:space="preserve">Annual O&amp;M Costs for One Respondent </t>
    </r>
    <r>
      <rPr>
        <b/>
        <vertAlign val="superscript"/>
        <sz val="10"/>
        <color theme="1"/>
        <rFont val="Times New Roman"/>
        <family val="1"/>
      </rPr>
      <t>b</t>
    </r>
  </si>
  <si>
    <r>
      <t xml:space="preserve">b </t>
    </r>
    <r>
      <rPr>
        <sz val="10"/>
        <rFont val="Times New Roman"/>
        <family val="1"/>
      </rPr>
      <t>Costs have been increased from 2008 to 2022 $ using the CEPCI Equipment Cost Index.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</si>
</sst>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1" formatCode="_(* #,##0_);_(* \(#,##0\);_(* &quot;-&quot;_);_(@_)"/>
    <numFmt numFmtId="164" formatCode="General_)"/>
    <numFmt numFmtId="165" formatCode="&quot;$&quot;#,##0.00"/>
    <numFmt numFmtId="166" formatCode="&quot;$&quot;#,##0"/>
    <numFmt numFmtId="167" formatCode="0.0"/>
  </numFmts>
  <fonts count="35"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rgb="FF000000"/>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b/>
      <vertAlign val="superscript"/>
      <sz val="10"/>
      <name val="Times New Roman"/>
      <family val="1"/>
    </font>
    <font>
      <b/>
      <i/>
      <sz val="10"/>
      <name val="Times New Roman"/>
      <family val="1"/>
    </font>
    <font>
      <b/>
      <sz val="16"/>
      <color theme="1"/>
      <name val="Times New Roman"/>
      <family val="1"/>
    </font>
    <font>
      <vertAlign val="superscript"/>
      <sz val="10"/>
      <color rgb="FF000000"/>
      <name val="Times New Roman"/>
      <family val="1"/>
    </font>
    <font>
      <sz val="10"/>
      <color theme="1"/>
      <name val="Calibri"/>
      <family val="2"/>
      <scheme val="minor"/>
    </font>
    <font>
      <sz val="10"/>
      <color rgb="FFFF0000"/>
      <name val="Calibri"/>
      <family val="2"/>
      <scheme val="minor"/>
    </font>
    <font>
      <sz val="8"/>
      <name val="Calibri"/>
      <family val="2"/>
      <scheme val="minor"/>
    </font>
    <font>
      <sz val="12"/>
      <color theme="1"/>
      <name val="Times New Roman"/>
      <family val="1"/>
    </font>
    <font>
      <sz val="12"/>
      <color rgb="FF000000"/>
      <name val="Times New Roman"/>
      <family val="1"/>
    </font>
    <font>
      <vertAlign val="superscript"/>
      <sz val="10"/>
      <color rgb="FF000000"/>
      <name val="Times New Roman"/>
    </font>
    <font>
      <sz val="10"/>
      <color rgb="FF000000"/>
      <name val="Times New Roman"/>
    </font>
    <font>
      <sz val="7"/>
      <color theme="1"/>
      <name val="Times New Roman"/>
      <family val="1"/>
    </font>
    <font>
      <vertAlign val="superscript"/>
      <sz val="12"/>
      <color theme="1"/>
      <name val="Times New Roman"/>
      <family val="1"/>
    </font>
    <font>
      <b/>
      <sz val="11"/>
      <color theme="1"/>
      <name val="Calibri"/>
      <family val="2"/>
      <scheme val="minor"/>
    </font>
    <font>
      <vertAlign val="superscript"/>
      <sz val="12"/>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2">
    <xf numFmtId="0" fontId="0" fillId="0" borderId="0"/>
    <xf numFmtId="164" fontId="11" fillId="0" borderId="0"/>
  </cellStyleXfs>
  <cellXfs count="129">
    <xf numFmtId="0" fontId="0" fillId="0" borderId="0" xfId="0"/>
    <xf numFmtId="0" fontId="2" fillId="0" borderId="0" xfId="0" applyFont="1"/>
    <xf numFmtId="0" fontId="2" fillId="0" borderId="1" xfId="0" applyFont="1" applyBorder="1" applyAlignment="1">
      <alignment horizontal="center" wrapText="1"/>
    </xf>
    <xf numFmtId="0" fontId="9" fillId="0" borderId="0" xfId="0" applyFont="1"/>
    <xf numFmtId="164" fontId="13" fillId="0" borderId="0" xfId="1" applyFont="1" applyAlignment="1">
      <alignment horizontal="center" vertical="center" wrapText="1"/>
    </xf>
    <xf numFmtId="164" fontId="10" fillId="0" borderId="0" xfId="1" applyFont="1" applyAlignment="1">
      <alignment horizontal="center" vertical="center" wrapText="1"/>
    </xf>
    <xf numFmtId="165" fontId="10" fillId="0" borderId="0" xfId="1" applyNumberFormat="1" applyFont="1" applyAlignment="1">
      <alignment horizontal="right" wrapText="1"/>
    </xf>
    <xf numFmtId="0" fontId="10" fillId="0" borderId="0" xfId="0" applyFont="1"/>
    <xf numFmtId="0" fontId="2" fillId="0" borderId="0" xfId="0" applyFont="1" applyAlignment="1">
      <alignment horizontal="right"/>
    </xf>
    <xf numFmtId="0" fontId="9" fillId="0" borderId="0" xfId="0" applyFont="1" applyAlignment="1">
      <alignment wrapText="1"/>
    </xf>
    <xf numFmtId="0" fontId="10" fillId="0" borderId="1" xfId="0" applyFont="1" applyBorder="1" applyAlignment="1">
      <alignment horizontal="center" wrapText="1"/>
    </xf>
    <xf numFmtId="8" fontId="10" fillId="0" borderId="1" xfId="0" applyNumberFormat="1" applyFont="1" applyBorder="1" applyAlignment="1">
      <alignment horizontal="right" wrapText="1"/>
    </xf>
    <xf numFmtId="6" fontId="21" fillId="0" borderId="2" xfId="0" applyNumberFormat="1" applyFont="1" applyBorder="1" applyAlignment="1">
      <alignment horizontal="right" wrapText="1"/>
    </xf>
    <xf numFmtId="0" fontId="18" fillId="0" borderId="0" xfId="0" applyFont="1"/>
    <xf numFmtId="0" fontId="15" fillId="0" borderId="1" xfId="0" applyFont="1" applyBorder="1"/>
    <xf numFmtId="41" fontId="18" fillId="0" borderId="0" xfId="0" applyNumberFormat="1" applyFont="1"/>
    <xf numFmtId="41" fontId="18" fillId="0" borderId="5" xfId="0" applyNumberFormat="1" applyFont="1" applyBorder="1"/>
    <xf numFmtId="164" fontId="13" fillId="0" borderId="0" xfId="1" applyFont="1" applyAlignment="1">
      <alignment wrapText="1"/>
    </xf>
    <xf numFmtId="0" fontId="24" fillId="0" borderId="0" xfId="0" applyFont="1"/>
    <xf numFmtId="0" fontId="1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3" fillId="0" borderId="0" xfId="0" applyFont="1" applyAlignment="1">
      <alignment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6" fontId="2" fillId="0" borderId="1" xfId="0" applyNumberFormat="1" applyFont="1" applyBorder="1" applyAlignment="1">
      <alignment horizontal="center" vertical="center" wrapText="1"/>
    </xf>
    <xf numFmtId="0" fontId="3" fillId="0" borderId="1" xfId="0" applyFont="1" applyBorder="1" applyAlignment="1">
      <alignment vertical="center" wrapText="1"/>
    </xf>
    <xf numFmtId="6"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6" fontId="2" fillId="0" borderId="0" xfId="0" applyNumberFormat="1" applyFont="1" applyAlignment="1">
      <alignment horizontal="center" vertical="center" wrapText="1"/>
    </xf>
    <xf numFmtId="6" fontId="3" fillId="0" borderId="0" xfId="0" applyNumberFormat="1" applyFont="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5" fillId="0" borderId="0" xfId="0" applyFont="1" applyAlignment="1">
      <alignment vertical="top" wrapText="1"/>
    </xf>
    <xf numFmtId="165" fontId="10" fillId="0" borderId="1" xfId="0" applyNumberFormat="1" applyFont="1" applyBorder="1"/>
    <xf numFmtId="0" fontId="10" fillId="0" borderId="1" xfId="0" applyFont="1" applyBorder="1" applyAlignment="1">
      <alignment horizontal="left" vertical="center" wrapText="1"/>
    </xf>
    <xf numFmtId="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0" borderId="0" xfId="0" applyFont="1"/>
    <xf numFmtId="0" fontId="2" fillId="0" borderId="1" xfId="0" applyFont="1" applyBorder="1" applyAlignment="1">
      <alignment horizontal="right" wrapText="1"/>
    </xf>
    <xf numFmtId="8" fontId="2" fillId="0" borderId="1" xfId="0" applyNumberFormat="1" applyFont="1" applyBorder="1" applyAlignment="1">
      <alignment horizontal="right" vertical="center" wrapText="1"/>
    </xf>
    <xf numFmtId="1" fontId="2" fillId="0" borderId="1" xfId="0" applyNumberFormat="1" applyFont="1" applyBorder="1" applyAlignment="1">
      <alignment horizontal="center" vertical="center" wrapText="1"/>
    </xf>
    <xf numFmtId="6" fontId="7" fillId="0" borderId="1" xfId="0" applyNumberFormat="1" applyFont="1" applyBorder="1" applyAlignment="1">
      <alignment horizontal="right" wrapText="1"/>
    </xf>
    <xf numFmtId="0" fontId="2" fillId="0" borderId="1" xfId="0" applyFont="1" applyBorder="1" applyAlignment="1">
      <alignment horizontal="left" vertical="top" wrapText="1"/>
    </xf>
    <xf numFmtId="8" fontId="2" fillId="0" borderId="1" xfId="0" applyNumberFormat="1" applyFont="1" applyBorder="1" applyAlignment="1">
      <alignment horizontal="right" wrapText="1"/>
    </xf>
    <xf numFmtId="0" fontId="10" fillId="0" borderId="1" xfId="0" applyFont="1" applyBorder="1" applyAlignment="1">
      <alignment horizontal="right" wrapText="1"/>
    </xf>
    <xf numFmtId="3" fontId="2" fillId="0" borderId="0" xfId="0" applyNumberFormat="1" applyFont="1"/>
    <xf numFmtId="0" fontId="3" fillId="0" borderId="0" xfId="0" applyFont="1"/>
    <xf numFmtId="0" fontId="25" fillId="0" borderId="0" xfId="0" applyFont="1" applyAlignment="1">
      <alignment vertical="top" wrapText="1"/>
    </xf>
    <xf numFmtId="41" fontId="10" fillId="0" borderId="0" xfId="0" applyNumberFormat="1" applyFont="1"/>
    <xf numFmtId="6" fontId="10" fillId="0" borderId="1" xfId="0" applyNumberFormat="1" applyFont="1" applyBorder="1" applyAlignment="1">
      <alignment horizontal="right" wrapText="1"/>
    </xf>
    <xf numFmtId="0" fontId="12" fillId="0" borderId="1" xfId="0" applyFont="1" applyBorder="1" applyAlignment="1">
      <alignment wrapText="1"/>
    </xf>
    <xf numFmtId="0" fontId="22" fillId="0" borderId="0" xfId="0" applyFont="1"/>
    <xf numFmtId="0" fontId="3" fillId="0" borderId="0" xfId="0" applyFont="1" applyAlignment="1">
      <alignment horizontal="center" wrapText="1"/>
    </xf>
    <xf numFmtId="0" fontId="2" fillId="0" borderId="0" xfId="0" applyFont="1" applyAlignment="1">
      <alignment horizontal="left" vertical="top" wrapText="1" indent="1"/>
    </xf>
    <xf numFmtId="0" fontId="2" fillId="0" borderId="0" xfId="0" applyFont="1" applyAlignment="1">
      <alignment horizontal="center" wrapText="1"/>
    </xf>
    <xf numFmtId="0" fontId="2" fillId="0" borderId="0" xfId="0" applyFont="1" applyAlignment="1">
      <alignment horizontal="right" wrapText="1"/>
    </xf>
    <xf numFmtId="3" fontId="2" fillId="0" borderId="0" xfId="0" applyNumberFormat="1" applyFont="1" applyAlignment="1">
      <alignment horizontal="center" wrapText="1"/>
    </xf>
    <xf numFmtId="166" fontId="2" fillId="0" borderId="0" xfId="0" applyNumberFormat="1" applyFont="1" applyAlignment="1">
      <alignment horizontal="right" wrapText="1"/>
    </xf>
    <xf numFmtId="1" fontId="2" fillId="0" borderId="0" xfId="0" applyNumberFormat="1" applyFont="1" applyAlignment="1">
      <alignment horizontal="center" wrapText="1"/>
    </xf>
    <xf numFmtId="167" fontId="2" fillId="0" borderId="0" xfId="0" applyNumberFormat="1" applyFont="1" applyAlignment="1">
      <alignment horizontal="center" wrapText="1"/>
    </xf>
    <xf numFmtId="0" fontId="8" fillId="0" borderId="0" xfId="0" applyFont="1" applyAlignment="1">
      <alignment vertical="top" wrapText="1"/>
    </xf>
    <xf numFmtId="3" fontId="7" fillId="0" borderId="0" xfId="0" applyNumberFormat="1" applyFont="1" applyAlignment="1">
      <alignment wrapText="1"/>
    </xf>
    <xf numFmtId="6" fontId="7" fillId="0" borderId="0" xfId="0" applyNumberFormat="1" applyFont="1" applyAlignment="1">
      <alignment horizontal="right" wrapText="1"/>
    </xf>
    <xf numFmtId="0" fontId="3" fillId="0" borderId="0" xfId="0" applyFont="1" applyAlignment="1">
      <alignment wrapText="1"/>
    </xf>
    <xf numFmtId="0" fontId="15" fillId="0" borderId="0" xfId="0" applyFont="1" applyAlignment="1">
      <alignment vertical="top"/>
    </xf>
    <xf numFmtId="0" fontId="21" fillId="0" borderId="1" xfId="0" applyFont="1" applyBorder="1" applyAlignment="1">
      <alignment vertical="top" wrapText="1"/>
    </xf>
    <xf numFmtId="3" fontId="2" fillId="0" borderId="1" xfId="0" applyNumberFormat="1" applyFont="1" applyBorder="1" applyAlignment="1">
      <alignment horizontal="center" vertical="center" wrapText="1"/>
    </xf>
    <xf numFmtId="3" fontId="10" fillId="0" borderId="1" xfId="0" applyNumberFormat="1" applyFont="1" applyBorder="1" applyAlignment="1">
      <alignment horizontal="center" wrapText="1"/>
    </xf>
    <xf numFmtId="164" fontId="9" fillId="0" borderId="0" xfId="1" applyFont="1" applyAlignment="1">
      <alignment vertical="center"/>
    </xf>
    <xf numFmtId="164" fontId="9" fillId="0" borderId="0" xfId="1" applyFont="1"/>
    <xf numFmtId="0" fontId="27" fillId="0" borderId="0" xfId="0" applyFont="1" applyAlignment="1">
      <alignment vertical="center" wrapText="1"/>
    </xf>
    <xf numFmtId="0" fontId="28" fillId="0" borderId="0" xfId="0" applyFont="1" applyAlignment="1">
      <alignment vertical="center" wrapText="1"/>
    </xf>
    <xf numFmtId="1" fontId="3" fillId="0" borderId="1"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horizontal="center" vertical="center" wrapText="1"/>
    </xf>
    <xf numFmtId="6" fontId="24" fillId="0" borderId="0" xfId="0" applyNumberFormat="1" applyFont="1"/>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1" fontId="3" fillId="0" borderId="6" xfId="0" applyNumberFormat="1" applyFont="1" applyBorder="1" applyAlignment="1">
      <alignment horizontal="center" vertical="center" wrapText="1"/>
    </xf>
    <xf numFmtId="0" fontId="2" fillId="0" borderId="1" xfId="0" applyFont="1" applyBorder="1" applyAlignment="1">
      <alignment horizontal="center" vertical="top" wrapText="1"/>
    </xf>
    <xf numFmtId="0" fontId="10" fillId="0" borderId="1" xfId="0" applyFont="1" applyBorder="1" applyAlignment="1">
      <alignment horizontal="center" vertical="top" wrapText="1"/>
    </xf>
    <xf numFmtId="164" fontId="9" fillId="0" borderId="0" xfId="1" applyFont="1" applyAlignment="1">
      <alignment horizontal="left" vertical="center"/>
    </xf>
    <xf numFmtId="6" fontId="21" fillId="0" borderId="1" xfId="0" applyNumberFormat="1" applyFont="1" applyBorder="1" applyAlignment="1">
      <alignment horizontal="right" wrapText="1"/>
    </xf>
    <xf numFmtId="6" fontId="12" fillId="0" borderId="1" xfId="0" applyNumberFormat="1" applyFont="1" applyBorder="1" applyAlignment="1">
      <alignment horizontal="right" wrapText="1"/>
    </xf>
    <xf numFmtId="41" fontId="0" fillId="0" borderId="0" xfId="0" applyNumberFormat="1"/>
    <xf numFmtId="3" fontId="0" fillId="0" borderId="0" xfId="0" applyNumberFormat="1"/>
    <xf numFmtId="6" fontId="0" fillId="0" borderId="0" xfId="0" applyNumberFormat="1"/>
    <xf numFmtId="8" fontId="2" fillId="0" borderId="0" xfId="0" applyNumberFormat="1" applyFont="1"/>
    <xf numFmtId="0" fontId="7" fillId="0" borderId="1" xfId="0" applyFont="1" applyBorder="1" applyAlignment="1">
      <alignment vertical="top" wrapText="1"/>
    </xf>
    <xf numFmtId="0" fontId="2" fillId="0" borderId="1" xfId="0" applyFont="1" applyBorder="1" applyAlignment="1">
      <alignment horizontal="left" vertical="top"/>
    </xf>
    <xf numFmtId="0" fontId="7" fillId="0" borderId="1" xfId="0" applyFont="1" applyBorder="1" applyAlignment="1">
      <alignment horizontal="left" vertical="top" wrapText="1"/>
    </xf>
    <xf numFmtId="0" fontId="2" fillId="0" borderId="1" xfId="0" quotePrefix="1" applyFont="1" applyBorder="1" applyAlignment="1">
      <alignment horizontal="left" vertical="top" wrapText="1"/>
    </xf>
    <xf numFmtId="3" fontId="6" fillId="0" borderId="1" xfId="0" applyNumberFormat="1" applyFont="1" applyBorder="1" applyAlignment="1">
      <alignment wrapText="1"/>
    </xf>
    <xf numFmtId="6" fontId="2" fillId="0" borderId="1" xfId="0" applyNumberFormat="1" applyFont="1" applyBorder="1" applyAlignment="1">
      <alignment horizontal="right" vertical="center" wrapText="1"/>
    </xf>
    <xf numFmtId="0" fontId="33" fillId="0" borderId="1" xfId="0" applyFont="1" applyBorder="1" applyAlignment="1">
      <alignment horizontal="center" vertical="center"/>
    </xf>
    <xf numFmtId="0" fontId="19" fillId="0" borderId="0" xfId="0" applyFont="1" applyAlignment="1">
      <alignment vertical="top"/>
    </xf>
    <xf numFmtId="0" fontId="0" fillId="0" borderId="0" xfId="0" applyAlignment="1">
      <alignment horizontal="center"/>
    </xf>
    <xf numFmtId="0" fontId="32" fillId="0" borderId="0" xfId="0" applyFont="1" applyAlignment="1">
      <alignment horizontal="left"/>
    </xf>
    <xf numFmtId="0" fontId="32" fillId="2" borderId="0" xfId="0" applyFont="1" applyFill="1" applyAlignment="1">
      <alignment horizontal="left"/>
    </xf>
    <xf numFmtId="0" fontId="5" fillId="0" borderId="0" xfId="0" applyFont="1" applyAlignment="1">
      <alignment horizontal="left"/>
    </xf>
    <xf numFmtId="0" fontId="32" fillId="0" borderId="0" xfId="0" applyFont="1" applyAlignment="1">
      <alignment horizontal="left" wrapText="1"/>
    </xf>
    <xf numFmtId="0" fontId="15" fillId="0" borderId="1" xfId="0" applyFont="1" applyBorder="1" applyAlignment="1">
      <alignment horizontal="center"/>
    </xf>
    <xf numFmtId="0" fontId="21" fillId="0" borderId="2" xfId="0" applyFont="1" applyBorder="1" applyAlignment="1">
      <alignment horizontal="center" vertical="top" wrapText="1"/>
    </xf>
    <xf numFmtId="0" fontId="21" fillId="0" borderId="3" xfId="0" applyFont="1" applyBorder="1" applyAlignment="1">
      <alignment horizontal="center" vertical="top" wrapText="1"/>
    </xf>
    <xf numFmtId="0" fontId="21" fillId="0" borderId="4" xfId="0" applyFont="1" applyBorder="1" applyAlignment="1">
      <alignment horizontal="center" vertical="top"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3" fontId="21" fillId="0" borderId="2" xfId="0" applyNumberFormat="1" applyFont="1" applyBorder="1" applyAlignment="1">
      <alignment horizontal="center" wrapText="1"/>
    </xf>
    <xf numFmtId="3" fontId="21" fillId="0" borderId="3" xfId="0" applyNumberFormat="1" applyFont="1" applyBorder="1" applyAlignment="1">
      <alignment horizontal="center" wrapText="1"/>
    </xf>
    <xf numFmtId="3" fontId="21" fillId="0" borderId="4" xfId="0" applyNumberFormat="1" applyFont="1" applyBorder="1" applyAlignment="1">
      <alignment horizontal="center" wrapText="1"/>
    </xf>
    <xf numFmtId="3" fontId="6" fillId="0" borderId="2" xfId="0" applyNumberFormat="1" applyFont="1" applyBorder="1" applyAlignment="1">
      <alignment horizontal="center" wrapText="1"/>
    </xf>
    <xf numFmtId="3" fontId="6" fillId="0" borderId="3" xfId="0" applyNumberFormat="1" applyFont="1" applyBorder="1" applyAlignment="1">
      <alignment horizontal="center" wrapText="1"/>
    </xf>
    <xf numFmtId="3" fontId="6" fillId="0" borderId="4" xfId="0" applyNumberFormat="1" applyFont="1" applyBorder="1" applyAlignment="1">
      <alignment horizontal="center" wrapText="1"/>
    </xf>
    <xf numFmtId="0" fontId="34" fillId="0" borderId="0" xfId="0" applyFont="1" applyAlignment="1">
      <alignment horizontal="left" wrapText="1"/>
    </xf>
    <xf numFmtId="0" fontId="12" fillId="0" borderId="1" xfId="0" applyFont="1" applyBorder="1" applyAlignment="1">
      <alignment horizontal="center" wrapText="1"/>
    </xf>
    <xf numFmtId="0" fontId="5" fillId="0" borderId="0" xfId="0" applyFont="1" applyAlignment="1">
      <alignment horizontal="left" wrapText="1"/>
    </xf>
    <xf numFmtId="3" fontId="12" fillId="0" borderId="1" xfId="0" applyNumberFormat="1" applyFont="1" applyBorder="1" applyAlignment="1">
      <alignment horizontal="center" wrapText="1"/>
    </xf>
    <xf numFmtId="0" fontId="19" fillId="0" borderId="0" xfId="0" applyFont="1" applyAlignment="1">
      <alignment horizontal="left" wrapText="1"/>
    </xf>
    <xf numFmtId="0" fontId="12" fillId="0" borderId="0" xfId="0" applyFont="1" applyAlignment="1">
      <alignment horizontal="left"/>
    </xf>
    <xf numFmtId="0" fontId="10" fillId="0" borderId="6" xfId="0" applyFont="1" applyBorder="1" applyAlignment="1">
      <alignment horizontal="left" vertical="top"/>
    </xf>
    <xf numFmtId="0" fontId="30" fillId="0" borderId="0" xfId="0" applyFont="1" applyAlignment="1">
      <alignment horizontal="left" vertical="top" wrapText="1"/>
    </xf>
    <xf numFmtId="0" fontId="2" fillId="0" borderId="0" xfId="0" applyFont="1" applyAlignment="1">
      <alignment horizontal="left"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1" xfId="0" applyFont="1" applyBorder="1" applyAlignment="1">
      <alignment vertical="center" wrapText="1"/>
    </xf>
  </cellXfs>
  <cellStyles count="2">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7"/>
  <sheetViews>
    <sheetView tabSelected="1" workbookViewId="0">
      <selection activeCell="A9" sqref="A9"/>
    </sheetView>
  </sheetViews>
  <sheetFormatPr defaultRowHeight="15" x14ac:dyDescent="0.25"/>
  <cols>
    <col min="1" max="1" width="27.85546875" bestFit="1" customWidth="1"/>
    <col min="2" max="2" width="14.28515625" bestFit="1" customWidth="1"/>
  </cols>
  <sheetData>
    <row r="1" spans="1:2" x14ac:dyDescent="0.25">
      <c r="A1" s="98" t="s">
        <v>0</v>
      </c>
      <c r="B1" s="98"/>
    </row>
    <row r="2" spans="1:2" x14ac:dyDescent="0.25">
      <c r="A2" t="s">
        <v>134</v>
      </c>
      <c r="B2" s="86">
        <f>'Table 1'!K34</f>
        <v>157</v>
      </c>
    </row>
    <row r="3" spans="1:2" x14ac:dyDescent="0.25">
      <c r="A3" t="s">
        <v>1</v>
      </c>
      <c r="B3">
        <f>Respondents!F8</f>
        <v>2</v>
      </c>
    </row>
    <row r="4" spans="1:2" x14ac:dyDescent="0.25">
      <c r="A4" t="s">
        <v>2</v>
      </c>
      <c r="B4" s="87">
        <f>'Table 1'!F35</f>
        <v>628</v>
      </c>
    </row>
    <row r="5" spans="1:2" x14ac:dyDescent="0.25">
      <c r="A5" t="s">
        <v>3</v>
      </c>
      <c r="B5" s="88">
        <f>'Table 1'!I37</f>
        <v>83000</v>
      </c>
    </row>
    <row r="6" spans="1:2" x14ac:dyDescent="0.25">
      <c r="A6" t="s">
        <v>4</v>
      </c>
      <c r="B6" s="88">
        <f>'Table 1'!I36</f>
        <v>3830</v>
      </c>
    </row>
    <row r="7" spans="1:2" x14ac:dyDescent="0.25">
      <c r="A7" t="s">
        <v>5</v>
      </c>
      <c r="B7" t="s">
        <v>6</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69"/>
  <sheetViews>
    <sheetView zoomScale="87" zoomScaleNormal="87" workbookViewId="0">
      <selection activeCell="A2" sqref="A2"/>
    </sheetView>
  </sheetViews>
  <sheetFormatPr defaultRowHeight="15" x14ac:dyDescent="0.25"/>
  <cols>
    <col min="1" max="1" width="44.140625" customWidth="1"/>
    <col min="2" max="8" width="11" customWidth="1"/>
    <col min="9" max="9" width="12.7109375" customWidth="1"/>
    <col min="10" max="10" width="6.7109375" customWidth="1"/>
    <col min="11" max="11" width="11.42578125" customWidth="1"/>
    <col min="12" max="12" width="7.7109375" customWidth="1"/>
    <col min="13" max="13" width="47.85546875" customWidth="1"/>
    <col min="14" max="14" width="12.140625" customWidth="1"/>
    <col min="21" max="21" width="11.7109375" customWidth="1"/>
  </cols>
  <sheetData>
    <row r="1" spans="1:21" ht="20.25" x14ac:dyDescent="0.3">
      <c r="A1" s="38" t="s">
        <v>107</v>
      </c>
      <c r="B1" s="1"/>
      <c r="C1" s="1"/>
      <c r="D1" s="1"/>
      <c r="E1" s="1"/>
      <c r="F1" s="1"/>
      <c r="G1" s="1"/>
      <c r="H1" s="1"/>
      <c r="I1" s="8"/>
      <c r="J1" s="1"/>
      <c r="K1" s="1"/>
      <c r="L1" s="1"/>
      <c r="M1" s="52"/>
      <c r="N1" s="13"/>
    </row>
    <row r="2" spans="1:21" s="1" customFormat="1" ht="12.75" x14ac:dyDescent="0.2">
      <c r="F2" s="7"/>
      <c r="G2" s="7"/>
      <c r="H2" s="7"/>
      <c r="I2" s="8"/>
      <c r="J2" s="3"/>
    </row>
    <row r="3" spans="1:21" s="1" customFormat="1" ht="76.5" x14ac:dyDescent="0.2">
      <c r="A3" s="20" t="s">
        <v>7</v>
      </c>
      <c r="B3" s="81" t="s">
        <v>8</v>
      </c>
      <c r="C3" s="81" t="s">
        <v>9</v>
      </c>
      <c r="D3" s="81" t="s">
        <v>10</v>
      </c>
      <c r="E3" s="81" t="s">
        <v>11</v>
      </c>
      <c r="F3" s="81" t="s">
        <v>12</v>
      </c>
      <c r="G3" s="81" t="s">
        <v>13</v>
      </c>
      <c r="H3" s="81" t="s">
        <v>14</v>
      </c>
      <c r="I3" s="81" t="s">
        <v>15</v>
      </c>
      <c r="J3" s="3"/>
      <c r="M3" s="53"/>
      <c r="N3" s="53"/>
      <c r="O3" s="53"/>
      <c r="P3" s="53"/>
      <c r="Q3" s="53"/>
      <c r="R3" s="53"/>
      <c r="S3" s="53"/>
      <c r="T3" s="53"/>
      <c r="U3" s="53"/>
    </row>
    <row r="4" spans="1:21" s="1" customFormat="1" ht="12.75" x14ac:dyDescent="0.2">
      <c r="A4" s="43" t="s">
        <v>61</v>
      </c>
      <c r="B4" s="2" t="s">
        <v>91</v>
      </c>
      <c r="C4" s="2"/>
      <c r="D4" s="2"/>
      <c r="E4" s="2"/>
      <c r="F4" s="2"/>
      <c r="G4" s="2"/>
      <c r="H4" s="2"/>
      <c r="I4" s="39"/>
      <c r="J4" s="3"/>
      <c r="K4" s="103" t="s">
        <v>16</v>
      </c>
      <c r="L4" s="103"/>
      <c r="O4" s="55"/>
      <c r="P4" s="55"/>
      <c r="Q4" s="55"/>
      <c r="R4" s="55"/>
      <c r="S4" s="55"/>
      <c r="T4" s="55"/>
      <c r="U4" s="56"/>
    </row>
    <row r="5" spans="1:21" s="1" customFormat="1" ht="12.75" x14ac:dyDescent="0.2">
      <c r="A5" s="43" t="s">
        <v>62</v>
      </c>
      <c r="B5" s="20" t="s">
        <v>91</v>
      </c>
      <c r="C5" s="20"/>
      <c r="D5" s="20"/>
      <c r="E5" s="20"/>
      <c r="F5" s="67"/>
      <c r="G5" s="41"/>
      <c r="H5" s="41"/>
      <c r="I5" s="40"/>
      <c r="J5" s="9"/>
      <c r="K5" s="14" t="s">
        <v>17</v>
      </c>
      <c r="L5" s="33">
        <v>163.16999999999999</v>
      </c>
      <c r="M5" s="54"/>
      <c r="N5" s="55"/>
      <c r="O5" s="55"/>
      <c r="P5" s="55"/>
      <c r="Q5" s="55"/>
      <c r="R5" s="57"/>
      <c r="S5" s="55"/>
      <c r="T5" s="55"/>
      <c r="U5" s="58"/>
    </row>
    <row r="6" spans="1:21" s="1" customFormat="1" ht="12.75" x14ac:dyDescent="0.2">
      <c r="A6" s="43" t="s">
        <v>63</v>
      </c>
      <c r="B6" s="20"/>
      <c r="C6" s="20"/>
      <c r="D6" s="20"/>
      <c r="E6" s="20"/>
      <c r="F6" s="20"/>
      <c r="G6" s="20"/>
      <c r="H6" s="20"/>
      <c r="I6" s="40"/>
      <c r="J6" s="3"/>
      <c r="K6" s="14" t="s">
        <v>18</v>
      </c>
      <c r="L6" s="33">
        <v>130.28</v>
      </c>
      <c r="M6" s="54"/>
      <c r="N6" s="55"/>
      <c r="O6" s="55"/>
      <c r="P6" s="55"/>
      <c r="Q6" s="55"/>
      <c r="R6" s="55"/>
      <c r="S6" s="55"/>
      <c r="T6" s="55"/>
      <c r="U6" s="58"/>
    </row>
    <row r="7" spans="1:21" s="1" customFormat="1" ht="15.75" x14ac:dyDescent="0.2">
      <c r="A7" s="91" t="s">
        <v>64</v>
      </c>
      <c r="B7" s="20">
        <v>1</v>
      </c>
      <c r="C7" s="20">
        <v>1</v>
      </c>
      <c r="D7" s="20">
        <v>1</v>
      </c>
      <c r="E7" s="20">
        <v>2</v>
      </c>
      <c r="F7" s="20">
        <f>D7*E7</f>
        <v>2</v>
      </c>
      <c r="G7" s="20">
        <f>F7*0.05</f>
        <v>0.1</v>
      </c>
      <c r="H7" s="20">
        <f>F7*0.1</f>
        <v>0.2</v>
      </c>
      <c r="I7" s="40">
        <f>F7*$L$6+G7*$L$5+H7*$L$7</f>
        <v>290.01900000000001</v>
      </c>
      <c r="J7" s="3"/>
      <c r="K7" s="14" t="s">
        <v>19</v>
      </c>
      <c r="L7" s="33">
        <v>65.709999999999994</v>
      </c>
      <c r="M7" s="54"/>
      <c r="N7" s="55"/>
      <c r="O7" s="55"/>
      <c r="P7" s="55"/>
      <c r="Q7" s="55"/>
      <c r="R7" s="55"/>
      <c r="S7" s="55"/>
      <c r="T7" s="55"/>
      <c r="U7" s="58"/>
    </row>
    <row r="8" spans="1:21" s="1" customFormat="1" ht="12.75" x14ac:dyDescent="0.2">
      <c r="A8" s="43" t="s">
        <v>65</v>
      </c>
      <c r="B8" s="20"/>
      <c r="C8" s="20"/>
      <c r="D8" s="20"/>
      <c r="E8" s="20"/>
      <c r="F8" s="20"/>
      <c r="G8" s="20"/>
      <c r="H8" s="20"/>
      <c r="I8" s="40"/>
      <c r="J8" s="3"/>
      <c r="K8" s="70"/>
      <c r="L8" s="17"/>
      <c r="M8" s="54"/>
      <c r="N8" s="55"/>
      <c r="O8" s="55"/>
      <c r="P8" s="55"/>
      <c r="Q8" s="59"/>
      <c r="R8" s="59"/>
      <c r="S8" s="59"/>
      <c r="T8" s="59"/>
      <c r="U8" s="58"/>
    </row>
    <row r="9" spans="1:21" s="1" customFormat="1" ht="15.75" x14ac:dyDescent="0.2">
      <c r="A9" s="43" t="s">
        <v>66</v>
      </c>
      <c r="B9" s="20">
        <v>194</v>
      </c>
      <c r="C9" s="20">
        <v>1</v>
      </c>
      <c r="D9" s="20">
        <f>B9*C9</f>
        <v>194</v>
      </c>
      <c r="E9" s="20">
        <v>0</v>
      </c>
      <c r="F9" s="20">
        <f>D9*E9</f>
        <v>0</v>
      </c>
      <c r="G9" s="20">
        <f>F9*0.05</f>
        <v>0</v>
      </c>
      <c r="H9" s="20">
        <f>F9*0.1</f>
        <v>0</v>
      </c>
      <c r="I9" s="95">
        <f>F9*$L$6+G9*$L$5+H9*$L$7</f>
        <v>0</v>
      </c>
      <c r="J9" s="3"/>
      <c r="K9" s="83"/>
      <c r="L9" s="4"/>
      <c r="M9" s="54"/>
      <c r="N9" s="55"/>
      <c r="O9" s="55"/>
      <c r="P9" s="55"/>
      <c r="Q9" s="59"/>
      <c r="R9" s="59"/>
      <c r="S9" s="59"/>
      <c r="T9" s="59"/>
      <c r="U9" s="58"/>
    </row>
    <row r="10" spans="1:21" s="1" customFormat="1" ht="15.75" x14ac:dyDescent="0.2">
      <c r="A10" s="43" t="s">
        <v>67</v>
      </c>
      <c r="B10" s="20">
        <v>194</v>
      </c>
      <c r="C10" s="20">
        <v>1</v>
      </c>
      <c r="D10" s="20">
        <f>B10*C10</f>
        <v>194</v>
      </c>
      <c r="E10" s="20">
        <v>0</v>
      </c>
      <c r="F10" s="20">
        <f>D10*E10</f>
        <v>0</v>
      </c>
      <c r="G10" s="20">
        <f>F10*0.05</f>
        <v>0</v>
      </c>
      <c r="H10" s="20">
        <f>F10*0.1</f>
        <v>0</v>
      </c>
      <c r="I10" s="95">
        <f>F10*$L$6+G10*$L$5+H10*$L$7</f>
        <v>0</v>
      </c>
      <c r="J10" s="3"/>
      <c r="K10" s="4"/>
      <c r="L10" s="4"/>
      <c r="M10" s="54"/>
      <c r="N10" s="55"/>
      <c r="O10" s="55"/>
      <c r="P10" s="55"/>
      <c r="Q10" s="59"/>
      <c r="R10" s="59"/>
      <c r="S10" s="59"/>
      <c r="T10" s="59"/>
      <c r="U10" s="58"/>
    </row>
    <row r="11" spans="1:21" s="1" customFormat="1" ht="12.75" x14ac:dyDescent="0.2">
      <c r="A11" s="43" t="s">
        <v>68</v>
      </c>
      <c r="B11" s="20" t="s">
        <v>92</v>
      </c>
      <c r="C11" s="20"/>
      <c r="D11" s="20"/>
      <c r="E11" s="20"/>
      <c r="F11" s="20"/>
      <c r="G11" s="20"/>
      <c r="H11" s="20"/>
      <c r="I11" s="40"/>
      <c r="J11" s="3"/>
      <c r="K11" s="5"/>
      <c r="L11" s="6"/>
      <c r="M11" s="54"/>
      <c r="N11" s="55"/>
      <c r="O11" s="55"/>
      <c r="P11" s="55"/>
      <c r="Q11" s="59"/>
      <c r="R11" s="59"/>
      <c r="S11" s="60"/>
      <c r="T11" s="60"/>
      <c r="U11" s="58"/>
    </row>
    <row r="12" spans="1:21" s="1" customFormat="1" ht="25.5" x14ac:dyDescent="0.2">
      <c r="A12" s="43" t="s">
        <v>69</v>
      </c>
      <c r="B12" s="20" t="s">
        <v>93</v>
      </c>
      <c r="C12" s="20"/>
      <c r="D12" s="20"/>
      <c r="E12" s="20"/>
      <c r="F12" s="20"/>
      <c r="G12" s="20"/>
      <c r="H12" s="20"/>
      <c r="I12" s="40"/>
      <c r="J12" s="3"/>
      <c r="K12" s="5"/>
      <c r="L12" s="6"/>
      <c r="M12" s="54"/>
      <c r="N12" s="55"/>
      <c r="O12" s="55"/>
      <c r="P12" s="55"/>
      <c r="Q12" s="59"/>
      <c r="R12" s="59"/>
      <c r="S12" s="60"/>
      <c r="T12" s="60"/>
      <c r="U12" s="58"/>
    </row>
    <row r="13" spans="1:21" s="1" customFormat="1" ht="25.5" x14ac:dyDescent="0.2">
      <c r="A13" s="43" t="s">
        <v>70</v>
      </c>
      <c r="B13" s="20" t="s">
        <v>93</v>
      </c>
      <c r="C13" s="20"/>
      <c r="D13" s="20"/>
      <c r="E13" s="20"/>
      <c r="F13" s="20"/>
      <c r="G13" s="20"/>
      <c r="H13" s="20"/>
      <c r="I13" s="40"/>
      <c r="J13" s="3"/>
      <c r="K13" s="5"/>
      <c r="L13" s="6"/>
      <c r="M13" s="54"/>
      <c r="N13" s="55"/>
      <c r="O13" s="55"/>
      <c r="P13" s="55"/>
      <c r="Q13" s="55"/>
      <c r="R13" s="55"/>
      <c r="S13" s="55"/>
      <c r="T13" s="55"/>
      <c r="U13" s="58"/>
    </row>
    <row r="14" spans="1:21" s="1" customFormat="1" ht="18" customHeight="1" x14ac:dyDescent="0.2">
      <c r="A14" s="43" t="s">
        <v>71</v>
      </c>
      <c r="B14" s="20"/>
      <c r="C14" s="20"/>
      <c r="D14" s="20"/>
      <c r="E14" s="41"/>
      <c r="F14" s="41"/>
      <c r="G14" s="41"/>
      <c r="H14" s="41"/>
      <c r="I14" s="40"/>
      <c r="J14" s="9"/>
      <c r="K14" s="69"/>
      <c r="L14" s="6"/>
      <c r="M14" s="54"/>
      <c r="N14" s="55"/>
      <c r="O14" s="55"/>
      <c r="P14" s="55"/>
      <c r="Q14" s="55"/>
      <c r="R14" s="55"/>
      <c r="S14" s="55"/>
      <c r="T14" s="55"/>
      <c r="U14" s="58"/>
    </row>
    <row r="15" spans="1:21" s="1" customFormat="1" ht="12.75" x14ac:dyDescent="0.2">
      <c r="A15" s="43" t="s">
        <v>72</v>
      </c>
      <c r="B15" s="20">
        <v>2</v>
      </c>
      <c r="C15" s="20">
        <v>1</v>
      </c>
      <c r="D15" s="20">
        <f t="shared" ref="D15:D17" si="0">B15*C15</f>
        <v>2</v>
      </c>
      <c r="E15" s="41">
        <v>0</v>
      </c>
      <c r="F15" s="20">
        <f t="shared" ref="F15:F17" si="1">D15*E15</f>
        <v>0</v>
      </c>
      <c r="G15" s="20">
        <f t="shared" ref="G15:G17" si="2">F15*0.05</f>
        <v>0</v>
      </c>
      <c r="H15" s="20">
        <f t="shared" ref="H15:H17" si="3">F15*0.1</f>
        <v>0</v>
      </c>
      <c r="I15" s="95">
        <f t="shared" ref="I15:I17" si="4">F15*$L$6+G15*$L$5+H15*$L$7</f>
        <v>0</v>
      </c>
      <c r="J15" s="3"/>
      <c r="K15" s="69"/>
      <c r="M15" s="54"/>
      <c r="N15" s="55"/>
      <c r="O15" s="55"/>
      <c r="P15" s="55"/>
      <c r="Q15" s="55"/>
      <c r="R15" s="55"/>
      <c r="S15" s="55"/>
      <c r="T15" s="55"/>
      <c r="U15" s="58"/>
    </row>
    <row r="16" spans="1:21" s="1" customFormat="1" ht="27.75" customHeight="1" x14ac:dyDescent="0.2">
      <c r="A16" s="43" t="s">
        <v>73</v>
      </c>
      <c r="B16" s="20">
        <v>2</v>
      </c>
      <c r="C16" s="20">
        <v>1</v>
      </c>
      <c r="D16" s="20">
        <f t="shared" ref="D16" si="5">B16*C16</f>
        <v>2</v>
      </c>
      <c r="E16" s="41">
        <v>0</v>
      </c>
      <c r="F16" s="41">
        <f t="shared" si="1"/>
        <v>0</v>
      </c>
      <c r="G16" s="20">
        <f t="shared" si="2"/>
        <v>0</v>
      </c>
      <c r="H16" s="41">
        <f t="shared" si="3"/>
        <v>0</v>
      </c>
      <c r="I16" s="95">
        <f t="shared" si="4"/>
        <v>0</v>
      </c>
      <c r="J16" s="3"/>
      <c r="K16" s="69"/>
      <c r="M16" s="54"/>
      <c r="N16" s="55"/>
      <c r="O16" s="55"/>
      <c r="P16" s="55"/>
      <c r="Q16" s="55"/>
      <c r="R16" s="55"/>
      <c r="S16" s="55"/>
      <c r="T16" s="55"/>
      <c r="U16" s="58"/>
    </row>
    <row r="17" spans="1:21" s="1" customFormat="1" ht="12.75" x14ac:dyDescent="0.2">
      <c r="A17" s="43" t="s">
        <v>74</v>
      </c>
      <c r="B17" s="20">
        <v>32</v>
      </c>
      <c r="C17" s="20">
        <v>1</v>
      </c>
      <c r="D17" s="20">
        <f t="shared" si="0"/>
        <v>32</v>
      </c>
      <c r="E17" s="41">
        <v>0</v>
      </c>
      <c r="F17" s="20">
        <f t="shared" si="1"/>
        <v>0</v>
      </c>
      <c r="G17" s="20">
        <f t="shared" si="2"/>
        <v>0</v>
      </c>
      <c r="H17" s="20">
        <f t="shared" si="3"/>
        <v>0</v>
      </c>
      <c r="I17" s="95">
        <f t="shared" si="4"/>
        <v>0</v>
      </c>
      <c r="J17" s="3"/>
      <c r="K17" s="69"/>
      <c r="M17" s="54"/>
      <c r="N17" s="55"/>
      <c r="O17" s="55"/>
      <c r="P17" s="55"/>
      <c r="Q17" s="55"/>
      <c r="R17" s="55"/>
      <c r="S17" s="55"/>
      <c r="T17" s="55"/>
      <c r="U17" s="58"/>
    </row>
    <row r="18" spans="1:21" s="1" customFormat="1" ht="19.5" customHeight="1" x14ac:dyDescent="0.2">
      <c r="A18" s="43" t="s">
        <v>75</v>
      </c>
      <c r="B18" s="20">
        <v>10</v>
      </c>
      <c r="C18" s="20">
        <v>2</v>
      </c>
      <c r="D18" s="20">
        <f t="shared" ref="D18" si="6">B18*C18</f>
        <v>20</v>
      </c>
      <c r="E18" s="41">
        <v>2</v>
      </c>
      <c r="F18" s="20">
        <f>D18*E18</f>
        <v>40</v>
      </c>
      <c r="G18" s="20">
        <f t="shared" ref="G18" si="7">F18*0.05</f>
        <v>2</v>
      </c>
      <c r="H18" s="20">
        <f t="shared" ref="H18" si="8">F18*0.1</f>
        <v>4</v>
      </c>
      <c r="I18" s="40">
        <f t="shared" ref="I18" si="9">F18*$L$6+G18*$L$5+H18*$L$7</f>
        <v>5800.38</v>
      </c>
      <c r="J18" s="3"/>
      <c r="K18" s="69"/>
      <c r="M18" s="54"/>
      <c r="N18" s="55"/>
      <c r="O18" s="55"/>
      <c r="P18" s="55"/>
      <c r="Q18" s="55"/>
      <c r="R18" s="55"/>
      <c r="S18" s="55"/>
      <c r="T18" s="55"/>
      <c r="U18" s="58"/>
    </row>
    <row r="19" spans="1:21" s="1" customFormat="1" ht="16.5" customHeight="1" x14ac:dyDescent="0.25">
      <c r="A19" s="92" t="s">
        <v>76</v>
      </c>
      <c r="B19" s="20"/>
      <c r="C19" s="20"/>
      <c r="D19" s="20"/>
      <c r="E19" s="20"/>
      <c r="F19" s="113">
        <f>SUM(F4:H18)</f>
        <v>48.3</v>
      </c>
      <c r="G19" s="114"/>
      <c r="H19" s="115"/>
      <c r="I19" s="42">
        <f>SUM(I4:I18)</f>
        <v>6090.3990000000003</v>
      </c>
      <c r="J19" s="3"/>
      <c r="K19" s="3"/>
      <c r="M19" s="54"/>
      <c r="N19" s="55"/>
      <c r="O19" s="55"/>
      <c r="P19" s="55"/>
      <c r="Q19" s="55"/>
      <c r="R19" s="55"/>
      <c r="S19" s="55"/>
      <c r="T19" s="55"/>
      <c r="U19" s="58"/>
    </row>
    <row r="20" spans="1:21" s="1" customFormat="1" ht="13.5" x14ac:dyDescent="0.25">
      <c r="A20" s="43" t="s">
        <v>77</v>
      </c>
      <c r="B20" s="90"/>
      <c r="C20" s="90"/>
      <c r="D20" s="90"/>
      <c r="E20" s="90"/>
      <c r="F20" s="94"/>
      <c r="G20" s="94"/>
      <c r="H20" s="94"/>
      <c r="I20" s="42"/>
      <c r="J20" s="3"/>
      <c r="M20" s="54"/>
      <c r="N20" s="55"/>
      <c r="O20" s="55"/>
      <c r="P20" s="55"/>
      <c r="Q20" s="55"/>
      <c r="R20" s="55"/>
      <c r="S20" s="55"/>
      <c r="T20" s="55"/>
      <c r="U20" s="58"/>
    </row>
    <row r="21" spans="1:21" s="1" customFormat="1" ht="12.75" x14ac:dyDescent="0.2">
      <c r="A21" s="43" t="s">
        <v>78</v>
      </c>
      <c r="B21" s="2" t="s">
        <v>94</v>
      </c>
      <c r="C21" s="2"/>
      <c r="D21" s="2"/>
      <c r="E21" s="2"/>
      <c r="F21" s="2"/>
      <c r="G21" s="2"/>
      <c r="H21" s="2"/>
      <c r="I21" s="39"/>
      <c r="J21" s="3"/>
      <c r="M21" s="54"/>
      <c r="N21" s="55"/>
      <c r="O21" s="55"/>
      <c r="P21" s="55"/>
      <c r="Q21" s="55"/>
      <c r="R21" s="57"/>
      <c r="S21" s="55"/>
      <c r="T21" s="55"/>
      <c r="U21" s="58"/>
    </row>
    <row r="22" spans="1:21" s="1" customFormat="1" ht="13.5" x14ac:dyDescent="0.25">
      <c r="A22" s="43" t="s">
        <v>79</v>
      </c>
      <c r="B22" s="2" t="s">
        <v>95</v>
      </c>
      <c r="C22" s="2"/>
      <c r="D22" s="2"/>
      <c r="E22" s="2"/>
      <c r="F22" s="2"/>
      <c r="G22" s="2"/>
      <c r="H22" s="2"/>
      <c r="I22" s="44"/>
      <c r="J22" s="3"/>
      <c r="K22" s="3"/>
      <c r="M22" s="61"/>
      <c r="N22" s="61"/>
      <c r="O22" s="61"/>
      <c r="P22" s="61"/>
      <c r="Q22" s="61"/>
      <c r="R22" s="62"/>
      <c r="S22" s="62"/>
      <c r="T22" s="62"/>
      <c r="U22" s="63"/>
    </row>
    <row r="23" spans="1:21" s="1" customFormat="1" ht="12.75" x14ac:dyDescent="0.2">
      <c r="A23" s="43" t="s">
        <v>80</v>
      </c>
      <c r="B23" s="10" t="s">
        <v>95</v>
      </c>
      <c r="C23" s="10"/>
      <c r="D23" s="10"/>
      <c r="E23" s="10"/>
      <c r="F23" s="10"/>
      <c r="G23" s="10"/>
      <c r="H23" s="10"/>
      <c r="I23" s="11"/>
      <c r="J23" s="3"/>
      <c r="K23" s="3"/>
      <c r="M23" s="54"/>
      <c r="N23" s="55"/>
      <c r="O23" s="55"/>
      <c r="P23" s="55"/>
      <c r="Q23" s="55"/>
      <c r="R23" s="55"/>
      <c r="S23" s="55"/>
      <c r="T23" s="55"/>
      <c r="U23" s="56"/>
    </row>
    <row r="24" spans="1:21" s="1" customFormat="1" ht="12.75" x14ac:dyDescent="0.2">
      <c r="A24" s="43" t="s">
        <v>81</v>
      </c>
      <c r="B24" s="10" t="s">
        <v>91</v>
      </c>
      <c r="C24" s="10"/>
      <c r="D24" s="10"/>
      <c r="E24" s="10"/>
      <c r="F24" s="68"/>
      <c r="G24" s="10"/>
      <c r="H24" s="10"/>
      <c r="I24" s="11"/>
      <c r="J24" s="3"/>
      <c r="K24" s="3"/>
      <c r="M24" s="54"/>
      <c r="N24" s="55"/>
      <c r="O24" s="55"/>
      <c r="P24" s="55"/>
      <c r="Q24" s="55"/>
      <c r="R24" s="55"/>
      <c r="S24" s="55"/>
      <c r="T24" s="55"/>
      <c r="U24" s="58"/>
    </row>
    <row r="25" spans="1:21" s="1" customFormat="1" ht="12.75" x14ac:dyDescent="0.2">
      <c r="A25" s="43" t="s">
        <v>82</v>
      </c>
      <c r="B25" s="10"/>
      <c r="C25" s="10"/>
      <c r="D25" s="10"/>
      <c r="E25" s="10"/>
      <c r="F25" s="10"/>
      <c r="G25" s="10"/>
      <c r="H25" s="10"/>
      <c r="I25" s="45"/>
      <c r="J25" s="3"/>
      <c r="M25" s="54"/>
      <c r="N25" s="55"/>
      <c r="O25" s="55"/>
      <c r="P25" s="55"/>
      <c r="Q25" s="55"/>
      <c r="R25" s="55"/>
      <c r="S25" s="55"/>
      <c r="T25" s="55"/>
      <c r="U25" s="58"/>
    </row>
    <row r="26" spans="1:21" s="1" customFormat="1" ht="12.75" x14ac:dyDescent="0.2">
      <c r="A26" s="43" t="s">
        <v>83</v>
      </c>
      <c r="B26" s="10"/>
      <c r="C26" s="10"/>
      <c r="D26" s="10"/>
      <c r="E26" s="10"/>
      <c r="F26" s="10"/>
      <c r="G26" s="10"/>
      <c r="H26" s="10"/>
      <c r="I26" s="11"/>
      <c r="J26" s="3"/>
      <c r="K26" s="3"/>
      <c r="M26" s="54"/>
      <c r="N26" s="55"/>
      <c r="O26" s="55"/>
      <c r="P26" s="55"/>
      <c r="Q26" s="55"/>
      <c r="R26" s="57"/>
      <c r="S26" s="55"/>
      <c r="T26" s="55"/>
      <c r="U26" s="58"/>
    </row>
    <row r="27" spans="1:21" s="1" customFormat="1" ht="18" customHeight="1" x14ac:dyDescent="0.2">
      <c r="A27" s="43" t="s">
        <v>84</v>
      </c>
      <c r="B27" s="10">
        <v>0.25</v>
      </c>
      <c r="C27" s="10">
        <v>365</v>
      </c>
      <c r="D27" s="10">
        <f t="shared" ref="D27" si="10">B27*C27</f>
        <v>91.25</v>
      </c>
      <c r="E27" s="10">
        <v>2</v>
      </c>
      <c r="F27" s="10">
        <f t="shared" ref="F27" si="11">D27*E27</f>
        <v>182.5</v>
      </c>
      <c r="G27" s="10">
        <f t="shared" ref="G27" si="12">F27*0.05</f>
        <v>9.125</v>
      </c>
      <c r="H27" s="10">
        <f t="shared" ref="H27" si="13">F27*0.1</f>
        <v>18.25</v>
      </c>
      <c r="I27" s="11">
        <f>F27*$L$6+G27*$L$5+H27*$L$7</f>
        <v>26464.233749999999</v>
      </c>
      <c r="J27" s="3"/>
      <c r="K27" s="3"/>
      <c r="M27" s="54"/>
      <c r="N27" s="55"/>
      <c r="O27" s="55"/>
      <c r="P27" s="55"/>
      <c r="Q27" s="55"/>
      <c r="R27" s="55"/>
      <c r="S27" s="55"/>
      <c r="T27" s="55"/>
      <c r="U27" s="58"/>
    </row>
    <row r="28" spans="1:21" s="1" customFormat="1" ht="28.5" x14ac:dyDescent="0.2">
      <c r="A28" s="93" t="s">
        <v>85</v>
      </c>
      <c r="B28" s="10">
        <v>0.25</v>
      </c>
      <c r="C28" s="10">
        <v>365</v>
      </c>
      <c r="D28" s="10">
        <f t="shared" ref="D28" si="14">B28*C28</f>
        <v>91.25</v>
      </c>
      <c r="E28" s="10">
        <v>1</v>
      </c>
      <c r="F28" s="10">
        <f t="shared" ref="F28" si="15">D28*E28</f>
        <v>91.25</v>
      </c>
      <c r="G28" s="10">
        <f t="shared" ref="G28" si="16">F28*0.05</f>
        <v>4.5625</v>
      </c>
      <c r="H28" s="10">
        <f t="shared" ref="H28" si="17">F28*0.1</f>
        <v>9.125</v>
      </c>
      <c r="I28" s="11">
        <f>F28*$L$6+G28*$L$5+H28*$L$7</f>
        <v>13232.116875</v>
      </c>
      <c r="J28" s="3"/>
      <c r="K28" s="3"/>
      <c r="M28" s="54"/>
      <c r="N28" s="55"/>
      <c r="O28" s="55"/>
      <c r="P28" s="55"/>
      <c r="Q28" s="55"/>
      <c r="R28" s="55"/>
      <c r="S28" s="55"/>
      <c r="T28" s="55"/>
      <c r="U28" s="58"/>
    </row>
    <row r="29" spans="1:21" s="1" customFormat="1" ht="12.75" x14ac:dyDescent="0.2">
      <c r="A29" s="43" t="s">
        <v>86</v>
      </c>
      <c r="B29" s="10" t="s">
        <v>95</v>
      </c>
      <c r="C29" s="10"/>
      <c r="D29" s="10"/>
      <c r="E29" s="10"/>
      <c r="F29" s="10"/>
      <c r="G29" s="10"/>
      <c r="H29" s="10"/>
      <c r="I29" s="11"/>
      <c r="J29" s="3"/>
      <c r="K29" s="3"/>
      <c r="M29" s="54"/>
      <c r="N29" s="55"/>
      <c r="O29" s="55"/>
      <c r="P29" s="55"/>
      <c r="Q29" s="55"/>
      <c r="R29" s="55"/>
      <c r="S29" s="55"/>
      <c r="T29" s="55"/>
      <c r="U29" s="58"/>
    </row>
    <row r="30" spans="1:21" s="1" customFormat="1" ht="41.25" x14ac:dyDescent="0.2">
      <c r="A30" s="43" t="s">
        <v>87</v>
      </c>
      <c r="B30" s="10">
        <v>0.25</v>
      </c>
      <c r="C30" s="10">
        <v>365</v>
      </c>
      <c r="D30" s="10">
        <f t="shared" ref="D30" si="18">B30*C30</f>
        <v>91.25</v>
      </c>
      <c r="E30" s="10">
        <v>2</v>
      </c>
      <c r="F30" s="10">
        <f t="shared" ref="F30" si="19">D30*E30</f>
        <v>182.5</v>
      </c>
      <c r="G30" s="10">
        <f t="shared" ref="G30" si="20">F30*0.05</f>
        <v>9.125</v>
      </c>
      <c r="H30" s="10">
        <f t="shared" ref="H30" si="21">F30*0.1</f>
        <v>18.25</v>
      </c>
      <c r="I30" s="11">
        <f>F30*$L$6+G30*$L$5+H30*$L$7</f>
        <v>26464.233749999999</v>
      </c>
      <c r="J30" s="3"/>
      <c r="K30" s="3"/>
      <c r="M30" s="54"/>
      <c r="N30" s="55"/>
      <c r="O30" s="55"/>
      <c r="P30" s="55"/>
      <c r="Q30" s="55"/>
      <c r="R30" s="55"/>
      <c r="S30" s="55"/>
      <c r="T30" s="55"/>
      <c r="U30" s="58"/>
    </row>
    <row r="31" spans="1:21" s="1" customFormat="1" ht="15.75" x14ac:dyDescent="0.2">
      <c r="A31" s="43" t="s">
        <v>88</v>
      </c>
      <c r="B31" s="10">
        <v>8</v>
      </c>
      <c r="C31" s="10">
        <v>1</v>
      </c>
      <c r="D31" s="10">
        <f t="shared" ref="D31" si="22">B31*C31</f>
        <v>8</v>
      </c>
      <c r="E31" s="10">
        <v>2</v>
      </c>
      <c r="F31" s="10">
        <f t="shared" ref="F31" si="23">D31*E31</f>
        <v>16</v>
      </c>
      <c r="G31" s="10">
        <f t="shared" ref="G31" si="24">F31*0.05</f>
        <v>0.8</v>
      </c>
      <c r="H31" s="10">
        <f t="shared" ref="H31" si="25">F31*0.1</f>
        <v>1.6</v>
      </c>
      <c r="I31" s="11">
        <f>F31*$L$6+G31*$L$5+H31*$L$7</f>
        <v>2320.152</v>
      </c>
      <c r="J31" s="3"/>
      <c r="K31" s="3"/>
      <c r="M31" s="54"/>
      <c r="N31" s="55"/>
      <c r="O31" s="55"/>
      <c r="P31" s="55"/>
      <c r="Q31" s="55"/>
      <c r="R31" s="55"/>
      <c r="S31" s="55"/>
      <c r="T31" s="55"/>
      <c r="U31" s="58"/>
    </row>
    <row r="32" spans="1:21" s="1" customFormat="1" ht="12.75" x14ac:dyDescent="0.2">
      <c r="A32" s="43" t="s">
        <v>89</v>
      </c>
      <c r="B32" s="10"/>
      <c r="C32" s="10"/>
      <c r="D32" s="10"/>
      <c r="E32" s="10"/>
      <c r="F32" s="68"/>
      <c r="G32" s="10"/>
      <c r="H32" s="10"/>
      <c r="I32" s="11"/>
      <c r="J32" s="3"/>
      <c r="K32" s="3"/>
      <c r="M32" s="54"/>
      <c r="N32" s="55"/>
      <c r="O32" s="55"/>
      <c r="P32" s="55"/>
      <c r="Q32" s="55"/>
      <c r="R32" s="55"/>
      <c r="S32" s="55"/>
      <c r="T32" s="55"/>
      <c r="U32" s="58"/>
    </row>
    <row r="33" spans="1:21" s="1" customFormat="1" ht="19.5" customHeight="1" x14ac:dyDescent="0.2">
      <c r="A33" s="43" t="s">
        <v>90</v>
      </c>
      <c r="B33" s="10">
        <v>8</v>
      </c>
      <c r="C33" s="10">
        <v>2</v>
      </c>
      <c r="D33" s="10">
        <f t="shared" ref="D33" si="26">B33*C33</f>
        <v>16</v>
      </c>
      <c r="E33" s="10">
        <v>2</v>
      </c>
      <c r="F33" s="10">
        <f t="shared" ref="F33" si="27">D33*E33</f>
        <v>32</v>
      </c>
      <c r="G33" s="10">
        <f t="shared" ref="G33" si="28">F33*0.05</f>
        <v>1.6</v>
      </c>
      <c r="H33" s="10">
        <f t="shared" ref="H33" si="29">F33*0.1</f>
        <v>3.2</v>
      </c>
      <c r="I33" s="11">
        <f>F33*$L$6+G33*$L$5+H33*$L$7</f>
        <v>4640.3040000000001</v>
      </c>
      <c r="J33" s="3"/>
      <c r="K33" s="3"/>
      <c r="M33" s="54"/>
      <c r="N33" s="55"/>
      <c r="O33" s="55"/>
      <c r="P33" s="55"/>
      <c r="Q33" s="55"/>
      <c r="R33" s="55"/>
      <c r="S33" s="55"/>
      <c r="T33" s="55"/>
      <c r="U33" s="58"/>
    </row>
    <row r="34" spans="1:21" s="1" customFormat="1" ht="13.5" x14ac:dyDescent="0.25">
      <c r="A34" s="66" t="s">
        <v>20</v>
      </c>
      <c r="B34" s="104"/>
      <c r="C34" s="105"/>
      <c r="D34" s="105"/>
      <c r="E34" s="106"/>
      <c r="F34" s="110">
        <f>SUM(F22:H33)</f>
        <v>579.88750000000005</v>
      </c>
      <c r="G34" s="111"/>
      <c r="H34" s="112"/>
      <c r="I34" s="12">
        <f>SUM(I22:I33)</f>
        <v>73121.040375000011</v>
      </c>
      <c r="J34" s="16"/>
      <c r="K34" s="49">
        <f>F35/Responses!E8</f>
        <v>157</v>
      </c>
      <c r="L34" s="49" t="s">
        <v>21</v>
      </c>
      <c r="M34" s="54"/>
      <c r="N34" s="55"/>
      <c r="O34" s="55"/>
      <c r="P34" s="55"/>
      <c r="Q34" s="55"/>
      <c r="R34" s="55"/>
      <c r="S34" s="55"/>
      <c r="T34" s="55"/>
      <c r="U34" s="58"/>
    </row>
    <row r="35" spans="1:21" s="1" customFormat="1" ht="15" customHeight="1" x14ac:dyDescent="0.25">
      <c r="A35" s="51" t="s">
        <v>104</v>
      </c>
      <c r="B35" s="107"/>
      <c r="C35" s="108"/>
      <c r="D35" s="108"/>
      <c r="E35" s="109"/>
      <c r="F35" s="110">
        <f>ROUND(SUM(F19,F34), 0)</f>
        <v>628</v>
      </c>
      <c r="G35" s="111"/>
      <c r="H35" s="112"/>
      <c r="I35" s="12">
        <f>ROUND(SUM(I34,I19), -2)</f>
        <v>79200</v>
      </c>
      <c r="J35" s="16"/>
      <c r="K35" s="15"/>
      <c r="L35" s="3"/>
      <c r="M35" s="54"/>
      <c r="N35" s="55"/>
      <c r="O35" s="55"/>
      <c r="P35" s="55"/>
      <c r="Q35" s="55"/>
      <c r="R35" s="55"/>
      <c r="S35" s="55"/>
      <c r="T35" s="55"/>
      <c r="U35" s="58"/>
    </row>
    <row r="36" spans="1:21" s="1" customFormat="1" ht="16.149999999999999" customHeight="1" x14ac:dyDescent="0.25">
      <c r="A36" s="51" t="s">
        <v>105</v>
      </c>
      <c r="B36" s="107"/>
      <c r="C36" s="108"/>
      <c r="D36" s="108"/>
      <c r="E36" s="108"/>
      <c r="F36" s="108"/>
      <c r="G36" s="108"/>
      <c r="H36" s="109"/>
      <c r="I36" s="84">
        <f>ROUND('Capital O&amp;M'!G7+'Capital O&amp;M'!D7,0)</f>
        <v>3830</v>
      </c>
      <c r="J36" s="3"/>
      <c r="M36" s="61"/>
      <c r="N36" s="61"/>
      <c r="O36" s="61"/>
      <c r="P36" s="61"/>
      <c r="Q36" s="61"/>
      <c r="R36" s="62"/>
      <c r="S36" s="62"/>
      <c r="T36" s="62"/>
      <c r="U36" s="63"/>
    </row>
    <row r="37" spans="1:21" s="1" customFormat="1" ht="15" customHeight="1" x14ac:dyDescent="0.25">
      <c r="A37" s="51" t="s">
        <v>106</v>
      </c>
      <c r="B37" s="107"/>
      <c r="C37" s="108"/>
      <c r="D37" s="108"/>
      <c r="E37" s="108"/>
      <c r="F37" s="108"/>
      <c r="G37" s="108"/>
      <c r="H37" s="109"/>
      <c r="I37" s="84">
        <f>ROUND(SUM(I35:I36), -2)</f>
        <v>83000</v>
      </c>
      <c r="J37" s="3"/>
      <c r="M37" s="64"/>
      <c r="N37" s="64"/>
      <c r="O37" s="64"/>
      <c r="P37" s="64"/>
      <c r="Q37" s="64"/>
      <c r="R37" s="62"/>
      <c r="S37" s="62"/>
      <c r="T37" s="62"/>
      <c r="U37" s="63"/>
    </row>
    <row r="38" spans="1:21" s="1" customFormat="1" ht="13.5" x14ac:dyDescent="0.25">
      <c r="G38" s="46"/>
      <c r="I38" s="8"/>
      <c r="J38" s="3"/>
      <c r="M38" s="64"/>
      <c r="N38" s="64"/>
      <c r="O38" s="64"/>
      <c r="P38" s="64"/>
      <c r="Q38" s="64"/>
      <c r="R38" s="64"/>
      <c r="S38" s="64"/>
      <c r="T38" s="64"/>
      <c r="U38" s="63"/>
    </row>
    <row r="39" spans="1:21" s="1" customFormat="1" ht="13.5" x14ac:dyDescent="0.25">
      <c r="A39" s="47" t="s">
        <v>22</v>
      </c>
      <c r="I39" s="8"/>
      <c r="J39" s="3"/>
      <c r="M39" s="64"/>
      <c r="N39" s="64"/>
      <c r="O39" s="64"/>
      <c r="P39" s="64"/>
      <c r="Q39" s="64"/>
      <c r="R39" s="64"/>
      <c r="S39" s="64"/>
      <c r="T39" s="64"/>
      <c r="U39" s="63"/>
    </row>
    <row r="40" spans="1:21" s="1" customFormat="1" ht="34.5" customHeight="1" x14ac:dyDescent="0.25">
      <c r="A40" s="102" t="s">
        <v>129</v>
      </c>
      <c r="B40" s="102"/>
      <c r="C40" s="102"/>
      <c r="D40" s="102"/>
      <c r="E40" s="102"/>
      <c r="F40" s="102"/>
      <c r="G40" s="102"/>
      <c r="H40" s="102"/>
      <c r="I40" s="102"/>
      <c r="J40" s="3"/>
      <c r="M40" s="32"/>
      <c r="N40" s="32"/>
      <c r="O40" s="32"/>
      <c r="P40" s="32"/>
      <c r="Q40" s="32"/>
      <c r="R40" s="32"/>
      <c r="S40" s="32"/>
      <c r="T40" s="32"/>
      <c r="U40" s="32"/>
    </row>
    <row r="41" spans="1:21" s="1" customFormat="1" ht="71.25" customHeight="1" x14ac:dyDescent="0.25">
      <c r="A41" s="102" t="s">
        <v>135</v>
      </c>
      <c r="B41" s="102"/>
      <c r="C41" s="102"/>
      <c r="D41" s="102"/>
      <c r="E41" s="102"/>
      <c r="F41" s="102"/>
      <c r="G41" s="102"/>
      <c r="H41" s="102"/>
      <c r="I41" s="102"/>
      <c r="J41" s="3"/>
      <c r="M41" s="32"/>
      <c r="N41" s="32"/>
      <c r="O41" s="32"/>
      <c r="P41" s="32"/>
      <c r="Q41" s="32"/>
      <c r="R41" s="32"/>
      <c r="S41" s="32"/>
      <c r="T41" s="32"/>
      <c r="U41" s="32"/>
    </row>
    <row r="42" spans="1:21" s="1" customFormat="1" ht="17.45" customHeight="1" x14ac:dyDescent="0.25">
      <c r="A42" s="99" t="s">
        <v>96</v>
      </c>
      <c r="B42" s="99"/>
      <c r="C42" s="99"/>
      <c r="D42" s="99"/>
      <c r="E42" s="99"/>
      <c r="F42" s="99"/>
      <c r="G42" s="99"/>
      <c r="H42" s="99"/>
      <c r="I42" s="99"/>
      <c r="J42" s="9"/>
      <c r="M42" s="32"/>
      <c r="N42" s="32"/>
      <c r="O42" s="32"/>
      <c r="P42" s="32"/>
      <c r="Q42" s="32"/>
      <c r="R42" s="32"/>
      <c r="S42" s="32"/>
      <c r="T42" s="32"/>
      <c r="U42" s="32"/>
    </row>
    <row r="43" spans="1:21" s="1" customFormat="1" ht="18.600000000000001" customHeight="1" x14ac:dyDescent="0.25">
      <c r="A43" s="99" t="s">
        <v>97</v>
      </c>
      <c r="B43" s="99"/>
      <c r="C43" s="99"/>
      <c r="D43" s="99"/>
      <c r="E43" s="99"/>
      <c r="F43" s="99"/>
      <c r="G43" s="99"/>
      <c r="H43" s="99"/>
      <c r="I43" s="99"/>
      <c r="J43" s="3"/>
      <c r="M43" s="32"/>
      <c r="N43" s="32"/>
      <c r="O43" s="32"/>
      <c r="P43" s="32"/>
      <c r="Q43" s="32"/>
      <c r="R43" s="32"/>
      <c r="S43" s="32"/>
      <c r="T43" s="32"/>
      <c r="U43" s="32"/>
    </row>
    <row r="44" spans="1:21" s="1" customFormat="1" ht="15.6" customHeight="1" x14ac:dyDescent="0.25">
      <c r="A44" s="99" t="s">
        <v>98</v>
      </c>
      <c r="B44" s="99"/>
      <c r="C44" s="99"/>
      <c r="D44" s="99"/>
      <c r="E44" s="99"/>
      <c r="F44" s="99"/>
      <c r="G44" s="99"/>
      <c r="H44" s="99"/>
      <c r="I44" s="99"/>
      <c r="M44" s="32"/>
      <c r="N44" s="32"/>
      <c r="O44" s="32"/>
      <c r="P44" s="32"/>
      <c r="Q44" s="32"/>
      <c r="R44" s="32"/>
      <c r="S44" s="32"/>
      <c r="T44" s="32"/>
      <c r="U44" s="32"/>
    </row>
    <row r="45" spans="1:21" s="1" customFormat="1" ht="18.600000000000001" customHeight="1" x14ac:dyDescent="0.25">
      <c r="A45" s="99" t="s">
        <v>99</v>
      </c>
      <c r="B45" s="99"/>
      <c r="C45" s="99"/>
      <c r="D45" s="99"/>
      <c r="E45" s="99"/>
      <c r="F45" s="99"/>
      <c r="G45" s="99"/>
      <c r="H45" s="99"/>
      <c r="I45" s="99"/>
      <c r="M45" s="32"/>
      <c r="N45" s="32"/>
      <c r="O45" s="32"/>
      <c r="P45" s="32"/>
      <c r="Q45" s="32"/>
      <c r="R45" s="32"/>
      <c r="S45" s="32"/>
      <c r="T45" s="32"/>
      <c r="U45" s="32"/>
    </row>
    <row r="46" spans="1:21" s="1" customFormat="1" ht="16.149999999999999" customHeight="1" x14ac:dyDescent="0.25">
      <c r="A46" s="100" t="s">
        <v>132</v>
      </c>
      <c r="B46" s="100"/>
      <c r="C46" s="100"/>
      <c r="D46" s="100"/>
      <c r="E46" s="100"/>
      <c r="F46" s="100"/>
      <c r="G46" s="100"/>
      <c r="H46" s="100"/>
      <c r="I46" s="100"/>
      <c r="M46" s="65"/>
      <c r="N46" s="65"/>
      <c r="O46" s="65"/>
      <c r="P46" s="65"/>
      <c r="Q46" s="65"/>
      <c r="R46" s="65"/>
      <c r="S46" s="65"/>
      <c r="T46" s="65"/>
      <c r="U46" s="65"/>
    </row>
    <row r="47" spans="1:21" s="1" customFormat="1" ht="29.45" customHeight="1" x14ac:dyDescent="0.25">
      <c r="A47" s="116" t="s">
        <v>136</v>
      </c>
      <c r="B47" s="116"/>
      <c r="C47" s="116"/>
      <c r="D47" s="116"/>
      <c r="E47" s="116"/>
      <c r="F47" s="116"/>
      <c r="G47" s="116"/>
      <c r="H47" s="116"/>
      <c r="I47" s="116"/>
      <c r="M47" s="32"/>
      <c r="N47" s="32"/>
      <c r="O47" s="32"/>
      <c r="P47" s="32"/>
      <c r="Q47" s="32"/>
      <c r="R47" s="32"/>
      <c r="S47" s="32"/>
      <c r="T47" s="32"/>
      <c r="U47" s="32"/>
    </row>
    <row r="48" spans="1:21" s="1" customFormat="1" ht="17.25" customHeight="1" x14ac:dyDescent="0.25">
      <c r="A48" s="99" t="s">
        <v>100</v>
      </c>
      <c r="B48" s="99"/>
      <c r="C48" s="99"/>
      <c r="D48" s="99"/>
      <c r="E48" s="99"/>
      <c r="F48" s="99"/>
      <c r="G48" s="99"/>
      <c r="H48" s="99"/>
      <c r="I48" s="99"/>
      <c r="M48" s="32"/>
      <c r="N48" s="32"/>
      <c r="O48" s="32"/>
      <c r="P48" s="32"/>
      <c r="Q48" s="32"/>
      <c r="R48" s="32"/>
      <c r="S48" s="32"/>
      <c r="T48" s="32"/>
      <c r="U48" s="32"/>
    </row>
    <row r="49" spans="1:21" s="1" customFormat="1" ht="18.600000000000001" customHeight="1" x14ac:dyDescent="0.25">
      <c r="A49" s="99" t="s">
        <v>101</v>
      </c>
      <c r="B49" s="99"/>
      <c r="C49" s="99"/>
      <c r="D49" s="99"/>
      <c r="E49" s="99"/>
      <c r="F49" s="99"/>
      <c r="G49" s="99"/>
      <c r="H49" s="99"/>
      <c r="I49" s="99"/>
      <c r="M49" s="32"/>
      <c r="N49" s="32"/>
      <c r="O49" s="32"/>
      <c r="P49" s="32"/>
      <c r="Q49" s="32"/>
      <c r="R49" s="32"/>
      <c r="S49" s="32"/>
      <c r="T49" s="32"/>
      <c r="U49" s="32"/>
    </row>
    <row r="50" spans="1:21" ht="16.5" x14ac:dyDescent="0.25">
      <c r="A50" s="101" t="s">
        <v>102</v>
      </c>
      <c r="B50" s="101"/>
      <c r="C50" s="101"/>
      <c r="D50" s="101"/>
      <c r="E50" s="101"/>
      <c r="F50" s="101"/>
      <c r="G50" s="101"/>
      <c r="H50" s="101"/>
      <c r="I50" s="101"/>
    </row>
    <row r="51" spans="1:21" ht="16.5" x14ac:dyDescent="0.25">
      <c r="A51" s="101" t="s">
        <v>103</v>
      </c>
      <c r="B51" s="101"/>
      <c r="C51" s="101"/>
      <c r="D51" s="101"/>
      <c r="E51" s="101"/>
      <c r="F51" s="101"/>
      <c r="G51" s="101"/>
      <c r="H51" s="101"/>
      <c r="I51" s="101"/>
    </row>
    <row r="55" spans="1:21" ht="15.75" x14ac:dyDescent="0.25">
      <c r="A55" s="71"/>
      <c r="B55" s="71"/>
      <c r="C55" s="71"/>
    </row>
    <row r="56" spans="1:21" ht="15.75" x14ac:dyDescent="0.25">
      <c r="A56" s="71"/>
      <c r="B56" s="71"/>
      <c r="C56" s="71"/>
    </row>
    <row r="57" spans="1:21" ht="15.75" x14ac:dyDescent="0.25">
      <c r="A57" s="71"/>
      <c r="B57" s="71"/>
      <c r="C57" s="71"/>
    </row>
    <row r="58" spans="1:21" ht="15.75" x14ac:dyDescent="0.25">
      <c r="A58" s="72"/>
      <c r="B58" s="72"/>
      <c r="C58" s="72"/>
    </row>
    <row r="59" spans="1:21" ht="15.75" x14ac:dyDescent="0.25">
      <c r="A59" s="71"/>
      <c r="B59" s="71"/>
      <c r="C59" s="71"/>
    </row>
    <row r="60" spans="1:21" ht="15.75" x14ac:dyDescent="0.25">
      <c r="A60" s="71"/>
      <c r="B60" s="71"/>
      <c r="C60" s="71"/>
    </row>
    <row r="61" spans="1:21" ht="15.75" x14ac:dyDescent="0.25">
      <c r="A61" s="72"/>
      <c r="B61" s="72"/>
      <c r="C61" s="72"/>
    </row>
    <row r="62" spans="1:21" ht="15.75" x14ac:dyDescent="0.25">
      <c r="A62" s="72"/>
      <c r="B62" s="72"/>
      <c r="C62" s="72"/>
    </row>
    <row r="63" spans="1:21" ht="15.75" customHeight="1" x14ac:dyDescent="0.25">
      <c r="A63" s="71"/>
      <c r="B63" s="71"/>
      <c r="C63" s="71"/>
    </row>
    <row r="64" spans="1:21" ht="15" customHeight="1" x14ac:dyDescent="0.25">
      <c r="A64" s="71"/>
      <c r="B64" s="71"/>
      <c r="C64" s="71"/>
    </row>
    <row r="65" spans="1:3" ht="15.75" x14ac:dyDescent="0.25">
      <c r="A65" s="71"/>
      <c r="B65" s="71"/>
      <c r="C65" s="71"/>
    </row>
    <row r="66" spans="1:3" ht="15.75" x14ac:dyDescent="0.25">
      <c r="A66" s="72"/>
      <c r="B66" s="72"/>
      <c r="C66" s="72"/>
    </row>
    <row r="67" spans="1:3" ht="15.75" x14ac:dyDescent="0.25">
      <c r="A67" s="72"/>
      <c r="B67" s="71"/>
      <c r="C67" s="71"/>
    </row>
    <row r="68" spans="1:3" ht="15.75" x14ac:dyDescent="0.25">
      <c r="A68" s="71"/>
      <c r="B68" s="71"/>
      <c r="C68" s="71"/>
    </row>
    <row r="69" spans="1:3" ht="15.75" x14ac:dyDescent="0.25">
      <c r="A69" s="72"/>
      <c r="B69" s="71"/>
      <c r="C69" s="71"/>
    </row>
  </sheetData>
  <sortState xmlns:xlrd2="http://schemas.microsoft.com/office/spreadsheetml/2017/richdata2" ref="A54:C69">
    <sortCondition ref="C54:C69"/>
  </sortState>
  <mergeCells count="20">
    <mergeCell ref="A51:I51"/>
    <mergeCell ref="A40:I40"/>
    <mergeCell ref="K4:L4"/>
    <mergeCell ref="A41:I41"/>
    <mergeCell ref="B34:E34"/>
    <mergeCell ref="B35:E35"/>
    <mergeCell ref="B36:H36"/>
    <mergeCell ref="B37:H37"/>
    <mergeCell ref="F34:H34"/>
    <mergeCell ref="F35:H35"/>
    <mergeCell ref="F19:H19"/>
    <mergeCell ref="A48:I48"/>
    <mergeCell ref="A47:I47"/>
    <mergeCell ref="A42:I42"/>
    <mergeCell ref="A43:I43"/>
    <mergeCell ref="A44:I44"/>
    <mergeCell ref="A45:I45"/>
    <mergeCell ref="A46:I46"/>
    <mergeCell ref="A49:I49"/>
    <mergeCell ref="A50:I50"/>
  </mergeCells>
  <phoneticPr fontId="26"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L29"/>
  <sheetViews>
    <sheetView workbookViewId="0">
      <selection activeCell="A2" sqref="A2"/>
    </sheetView>
  </sheetViews>
  <sheetFormatPr defaultRowHeight="15" x14ac:dyDescent="0.25"/>
  <cols>
    <col min="1" max="1" width="37.5703125" customWidth="1"/>
    <col min="2" max="9" width="11.7109375" customWidth="1"/>
    <col min="10" max="10" width="8.140625" customWidth="1"/>
    <col min="11" max="11" width="11.85546875" customWidth="1"/>
  </cols>
  <sheetData>
    <row r="1" spans="1:12" ht="15.75" x14ac:dyDescent="0.25">
      <c r="A1" s="38" t="s">
        <v>133</v>
      </c>
      <c r="B1" s="1"/>
      <c r="C1" s="1"/>
      <c r="D1" s="1"/>
      <c r="E1" s="1"/>
      <c r="F1" s="1"/>
      <c r="G1" s="1"/>
      <c r="H1" s="1"/>
      <c r="I1" s="1"/>
    </row>
    <row r="2" spans="1:12" x14ac:dyDescent="0.25">
      <c r="A2" s="1"/>
      <c r="B2" s="1"/>
      <c r="C2" s="1"/>
      <c r="D2" s="1"/>
      <c r="E2" s="1"/>
      <c r="F2" s="7"/>
      <c r="G2" s="7"/>
      <c r="H2" s="7"/>
      <c r="I2" s="7"/>
    </row>
    <row r="3" spans="1:12" ht="76.5" x14ac:dyDescent="0.25">
      <c r="A3" s="36" t="s">
        <v>23</v>
      </c>
      <c r="B3" s="82" t="s">
        <v>24</v>
      </c>
      <c r="C3" s="82" t="s">
        <v>25</v>
      </c>
      <c r="D3" s="82" t="s">
        <v>26</v>
      </c>
      <c r="E3" s="82" t="s">
        <v>27</v>
      </c>
      <c r="F3" s="82" t="s">
        <v>12</v>
      </c>
      <c r="G3" s="82" t="s">
        <v>28</v>
      </c>
      <c r="H3" s="82" t="s">
        <v>29</v>
      </c>
      <c r="I3" s="82" t="s">
        <v>30</v>
      </c>
      <c r="J3" s="1"/>
      <c r="K3" s="1"/>
      <c r="L3" s="1"/>
    </row>
    <row r="4" spans="1:12" x14ac:dyDescent="0.25">
      <c r="A4" s="91" t="s">
        <v>108</v>
      </c>
      <c r="B4" s="10"/>
      <c r="C4" s="10"/>
      <c r="D4" s="10"/>
      <c r="E4" s="10"/>
      <c r="F4" s="10"/>
      <c r="G4" s="10"/>
      <c r="H4" s="10"/>
      <c r="I4" s="11"/>
      <c r="J4" s="1"/>
      <c r="K4" s="103" t="s">
        <v>16</v>
      </c>
      <c r="L4" s="103"/>
    </row>
    <row r="5" spans="1:12" ht="15.75" x14ac:dyDescent="0.25">
      <c r="A5" s="91" t="s">
        <v>109</v>
      </c>
      <c r="B5" s="10">
        <v>2</v>
      </c>
      <c r="C5" s="10">
        <v>1</v>
      </c>
      <c r="D5" s="10">
        <f t="shared" ref="D5:D7" si="0">B5*C5</f>
        <v>2</v>
      </c>
      <c r="E5" s="10">
        <v>0</v>
      </c>
      <c r="F5" s="10">
        <f t="shared" ref="F5:F7" si="1">D5*E5</f>
        <v>0</v>
      </c>
      <c r="G5" s="10">
        <f t="shared" ref="G5:G7" si="2">F5*0.05</f>
        <v>0</v>
      </c>
      <c r="H5" s="10">
        <f t="shared" ref="H5:H7" si="3">F5*0.1</f>
        <v>0</v>
      </c>
      <c r="I5" s="50">
        <f>F5*$L$6+G5*$L$5+H5*$L$7</f>
        <v>0</v>
      </c>
      <c r="J5" s="1"/>
      <c r="K5" s="14" t="s">
        <v>17</v>
      </c>
      <c r="L5" s="33">
        <v>73.459999999999994</v>
      </c>
    </row>
    <row r="6" spans="1:12" ht="15.75" x14ac:dyDescent="0.25">
      <c r="A6" s="91" t="s">
        <v>110</v>
      </c>
      <c r="B6" s="10">
        <v>8</v>
      </c>
      <c r="C6" s="10">
        <v>1</v>
      </c>
      <c r="D6" s="10">
        <f t="shared" si="0"/>
        <v>8</v>
      </c>
      <c r="E6" s="10">
        <v>0</v>
      </c>
      <c r="F6" s="10">
        <f t="shared" si="1"/>
        <v>0</v>
      </c>
      <c r="G6" s="10">
        <f t="shared" si="2"/>
        <v>0</v>
      </c>
      <c r="H6" s="10">
        <f t="shared" si="3"/>
        <v>0</v>
      </c>
      <c r="I6" s="50">
        <f>F6*$L$6+G6*$L$5+H6*$L$7</f>
        <v>0</v>
      </c>
      <c r="J6" s="1"/>
      <c r="K6" s="14" t="s">
        <v>31</v>
      </c>
      <c r="L6" s="33">
        <v>54.51</v>
      </c>
    </row>
    <row r="7" spans="1:12" ht="15.75" x14ac:dyDescent="0.25">
      <c r="A7" s="91" t="s">
        <v>111</v>
      </c>
      <c r="B7" s="10">
        <v>2</v>
      </c>
      <c r="C7" s="10">
        <v>1</v>
      </c>
      <c r="D7" s="10">
        <f t="shared" si="0"/>
        <v>2</v>
      </c>
      <c r="E7" s="10">
        <v>0</v>
      </c>
      <c r="F7" s="10">
        <f t="shared" si="1"/>
        <v>0</v>
      </c>
      <c r="G7" s="10">
        <f t="shared" si="2"/>
        <v>0</v>
      </c>
      <c r="H7" s="10">
        <f t="shared" si="3"/>
        <v>0</v>
      </c>
      <c r="I7" s="50">
        <f>F7*$L$6+G7*$L$5+H7*$L$7</f>
        <v>0</v>
      </c>
      <c r="J7" s="1"/>
      <c r="K7" s="14" t="s">
        <v>19</v>
      </c>
      <c r="L7" s="33">
        <v>29.5</v>
      </c>
    </row>
    <row r="8" spans="1:12" x14ac:dyDescent="0.25">
      <c r="A8" s="91" t="s">
        <v>112</v>
      </c>
      <c r="B8" s="10"/>
      <c r="C8" s="10"/>
      <c r="D8" s="10"/>
      <c r="E8" s="10"/>
      <c r="F8" s="10"/>
      <c r="G8" s="10"/>
      <c r="H8" s="10"/>
      <c r="I8" s="11"/>
      <c r="J8" s="13"/>
      <c r="K8" s="13"/>
      <c r="L8" s="1"/>
    </row>
    <row r="9" spans="1:12" ht="30.6" customHeight="1" x14ac:dyDescent="0.25">
      <c r="A9" s="43" t="s">
        <v>113</v>
      </c>
      <c r="B9" s="10">
        <v>5</v>
      </c>
      <c r="C9" s="10">
        <v>2</v>
      </c>
      <c r="D9" s="10">
        <f t="shared" ref="D9" si="4">B9*C9</f>
        <v>10</v>
      </c>
      <c r="E9" s="10">
        <v>2</v>
      </c>
      <c r="F9" s="10">
        <f t="shared" ref="F9" si="5">D9*E9</f>
        <v>20</v>
      </c>
      <c r="G9" s="10">
        <f t="shared" ref="G9" si="6">F9*0.05</f>
        <v>1</v>
      </c>
      <c r="H9" s="10">
        <f t="shared" ref="H9" si="7">F9*0.1</f>
        <v>2</v>
      </c>
      <c r="I9" s="11">
        <f>F9*$L$6+G9*$L$5+H9*$L$7</f>
        <v>1222.6600000000001</v>
      </c>
      <c r="J9" s="13"/>
      <c r="K9" s="13"/>
      <c r="L9" s="3"/>
    </row>
    <row r="10" spans="1:12" ht="15" customHeight="1" x14ac:dyDescent="0.25">
      <c r="A10" s="51" t="s">
        <v>114</v>
      </c>
      <c r="B10" s="117"/>
      <c r="C10" s="117"/>
      <c r="D10" s="117"/>
      <c r="E10" s="117"/>
      <c r="F10" s="119">
        <f>ROUND(SUM(F4:H9), 0)</f>
        <v>23</v>
      </c>
      <c r="G10" s="119"/>
      <c r="H10" s="119"/>
      <c r="I10" s="85">
        <f>ROUND(SUM(I4:I9), -1)</f>
        <v>1220</v>
      </c>
      <c r="J10" s="1"/>
      <c r="K10" s="1"/>
      <c r="L10" s="1"/>
    </row>
    <row r="11" spans="1:12" ht="9.75" customHeight="1" x14ac:dyDescent="0.25">
      <c r="A11" s="122"/>
      <c r="B11" s="122"/>
      <c r="C11" s="122"/>
      <c r="D11" s="122"/>
      <c r="E11" s="122"/>
      <c r="F11" s="122"/>
      <c r="G11" s="122"/>
      <c r="H11" s="122"/>
      <c r="I11" s="122"/>
      <c r="J11" s="1"/>
      <c r="K11" s="1"/>
      <c r="L11" s="1"/>
    </row>
    <row r="12" spans="1:12" ht="18.75" customHeight="1" x14ac:dyDescent="0.25">
      <c r="A12" s="121" t="s">
        <v>22</v>
      </c>
      <c r="B12" s="121"/>
      <c r="C12" s="121"/>
      <c r="D12" s="121"/>
      <c r="E12" s="121"/>
      <c r="F12" s="121"/>
      <c r="G12" s="121"/>
      <c r="H12" s="121"/>
      <c r="I12" s="121"/>
      <c r="J12" s="1"/>
      <c r="K12" s="1"/>
      <c r="L12" s="1"/>
    </row>
    <row r="13" spans="1:12" ht="32.25" customHeight="1" x14ac:dyDescent="0.25">
      <c r="A13" s="102" t="s">
        <v>130</v>
      </c>
      <c r="B13" s="102"/>
      <c r="C13" s="102"/>
      <c r="D13" s="102"/>
      <c r="E13" s="102"/>
      <c r="F13" s="102"/>
      <c r="G13" s="102"/>
      <c r="H13" s="102"/>
      <c r="I13" s="102"/>
      <c r="J13" s="1"/>
      <c r="K13" s="1"/>
      <c r="L13" s="1"/>
    </row>
    <row r="14" spans="1:12" ht="60.75" customHeight="1" x14ac:dyDescent="0.25">
      <c r="A14" s="120" t="s">
        <v>131</v>
      </c>
      <c r="B14" s="120"/>
      <c r="C14" s="120"/>
      <c r="D14" s="120"/>
      <c r="E14" s="120"/>
      <c r="F14" s="120"/>
      <c r="G14" s="120"/>
      <c r="H14" s="120"/>
      <c r="I14" s="120"/>
      <c r="J14" s="1"/>
      <c r="K14" s="1"/>
      <c r="L14" s="1"/>
    </row>
    <row r="15" spans="1:12" ht="16.149999999999999" customHeight="1" x14ac:dyDescent="0.25">
      <c r="A15" s="101" t="s">
        <v>115</v>
      </c>
      <c r="B15" s="101"/>
      <c r="C15" s="101"/>
      <c r="D15" s="101"/>
      <c r="E15" s="101"/>
      <c r="F15" s="101"/>
      <c r="G15" s="101"/>
      <c r="H15" s="101"/>
      <c r="I15" s="101"/>
      <c r="J15" s="1"/>
      <c r="K15" s="1"/>
      <c r="L15" s="1"/>
    </row>
    <row r="16" spans="1:12" ht="18" customHeight="1" x14ac:dyDescent="0.25">
      <c r="A16" s="101" t="s">
        <v>116</v>
      </c>
      <c r="B16" s="101"/>
      <c r="C16" s="101"/>
      <c r="D16" s="101"/>
      <c r="E16" s="101"/>
      <c r="F16" s="101"/>
      <c r="G16" s="101"/>
      <c r="H16" s="101"/>
      <c r="I16" s="101"/>
      <c r="J16" s="1"/>
      <c r="K16" s="1"/>
      <c r="L16" s="1"/>
    </row>
    <row r="17" spans="1:12" ht="13.9" customHeight="1" x14ac:dyDescent="0.25">
      <c r="A17" s="101" t="s">
        <v>117</v>
      </c>
      <c r="B17" s="101"/>
      <c r="C17" s="101"/>
      <c r="D17" s="101"/>
      <c r="E17" s="101"/>
      <c r="F17" s="101"/>
      <c r="G17" s="101"/>
      <c r="H17" s="101"/>
      <c r="I17" s="101"/>
      <c r="J17" s="1"/>
      <c r="K17" s="1"/>
      <c r="L17" s="1"/>
    </row>
    <row r="18" spans="1:12" ht="14.45" customHeight="1" x14ac:dyDescent="0.25">
      <c r="A18" s="118" t="s">
        <v>118</v>
      </c>
      <c r="B18" s="118"/>
      <c r="C18" s="118"/>
      <c r="D18" s="118"/>
      <c r="E18" s="118"/>
      <c r="F18" s="118"/>
      <c r="G18" s="118"/>
      <c r="H18" s="118"/>
      <c r="I18" s="118"/>
      <c r="J18" s="1"/>
      <c r="K18" s="1"/>
      <c r="L18" s="1"/>
    </row>
    <row r="19" spans="1:12" ht="14.45" customHeight="1" x14ac:dyDescent="0.25">
      <c r="A19" s="101" t="s">
        <v>119</v>
      </c>
      <c r="B19" s="101"/>
      <c r="C19" s="101"/>
      <c r="D19" s="101"/>
      <c r="E19" s="101"/>
      <c r="F19" s="101"/>
      <c r="G19" s="101"/>
      <c r="H19" s="101"/>
      <c r="I19" s="10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89"/>
      <c r="C23" s="89"/>
      <c r="D23" s="1"/>
      <c r="E23" s="1"/>
      <c r="F23" s="1"/>
      <c r="G23" s="1"/>
      <c r="H23" s="1"/>
      <c r="I23" s="1"/>
      <c r="J23" s="1"/>
      <c r="K23" s="1"/>
      <c r="L23" s="1"/>
    </row>
    <row r="24" spans="1:12" x14ac:dyDescent="0.25">
      <c r="A24" s="1"/>
      <c r="B24" s="89"/>
      <c r="C24" s="89"/>
      <c r="D24" s="1"/>
      <c r="E24" s="1"/>
      <c r="F24" s="1"/>
      <c r="G24" s="1"/>
      <c r="H24" s="1"/>
      <c r="I24" s="1"/>
      <c r="J24" s="1"/>
      <c r="K24" s="1"/>
      <c r="L24" s="1"/>
    </row>
    <row r="25" spans="1:12" x14ac:dyDescent="0.25">
      <c r="A25" s="1"/>
      <c r="B25" s="89"/>
      <c r="C25" s="89"/>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sheetData>
  <mergeCells count="12">
    <mergeCell ref="A19:I19"/>
    <mergeCell ref="K4:L4"/>
    <mergeCell ref="B10:E10"/>
    <mergeCell ref="A17:I17"/>
    <mergeCell ref="A18:I18"/>
    <mergeCell ref="F10:H10"/>
    <mergeCell ref="A13:I13"/>
    <mergeCell ref="A14:I14"/>
    <mergeCell ref="A16:I16"/>
    <mergeCell ref="A15:I15"/>
    <mergeCell ref="A12:I12"/>
    <mergeCell ref="A11:I11"/>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L10"/>
  <sheetViews>
    <sheetView zoomScale="90" zoomScaleNormal="90" workbookViewId="0"/>
  </sheetViews>
  <sheetFormatPr defaultColWidth="22" defaultRowHeight="12.75" x14ac:dyDescent="0.2"/>
  <cols>
    <col min="1" max="1" width="22" style="18"/>
    <col min="2" max="2" width="17.5703125" style="18" customWidth="1"/>
    <col min="3" max="3" width="17.28515625" style="18" customWidth="1"/>
    <col min="4" max="4" width="22" style="18"/>
    <col min="5" max="5" width="19.85546875" style="18" customWidth="1"/>
    <col min="6" max="7" width="16.85546875" style="18" customWidth="1"/>
    <col min="8" max="8" width="6" style="18" customWidth="1"/>
    <col min="9" max="16384" width="22" style="18"/>
  </cols>
  <sheetData>
    <row r="1" spans="1:12" x14ac:dyDescent="0.2">
      <c r="A1" s="5"/>
      <c r="B1" s="6"/>
      <c r="C1" s="6"/>
    </row>
    <row r="2" spans="1:12" x14ac:dyDescent="0.2">
      <c r="A2" s="125" t="s">
        <v>32</v>
      </c>
      <c r="B2" s="125"/>
      <c r="C2" s="125"/>
      <c r="D2" s="125"/>
      <c r="E2" s="125"/>
      <c r="F2" s="125"/>
      <c r="G2" s="126"/>
      <c r="H2" s="27"/>
    </row>
    <row r="3" spans="1:12" x14ac:dyDescent="0.2">
      <c r="A3" s="23" t="s">
        <v>33</v>
      </c>
      <c r="B3" s="23" t="s">
        <v>34</v>
      </c>
      <c r="C3" s="23" t="s">
        <v>35</v>
      </c>
      <c r="D3" s="23" t="s">
        <v>36</v>
      </c>
      <c r="E3" s="23" t="s">
        <v>37</v>
      </c>
      <c r="F3" s="23" t="s">
        <v>38</v>
      </c>
      <c r="G3" s="23" t="s">
        <v>39</v>
      </c>
      <c r="H3" s="27"/>
    </row>
    <row r="4" spans="1:12" ht="46.5" customHeight="1" x14ac:dyDescent="0.2">
      <c r="A4" s="23" t="s">
        <v>40</v>
      </c>
      <c r="B4" s="23" t="s">
        <v>139</v>
      </c>
      <c r="C4" s="23" t="s">
        <v>121</v>
      </c>
      <c r="D4" s="23" t="s">
        <v>41</v>
      </c>
      <c r="E4" s="23" t="s">
        <v>140</v>
      </c>
      <c r="F4" s="23" t="s">
        <v>120</v>
      </c>
      <c r="G4" s="23" t="s">
        <v>42</v>
      </c>
      <c r="H4" s="27"/>
      <c r="K4" s="18" t="s">
        <v>138</v>
      </c>
      <c r="L4" s="18" t="s">
        <v>137</v>
      </c>
    </row>
    <row r="5" spans="1:12" ht="36.75" customHeight="1" x14ac:dyDescent="0.2">
      <c r="A5" s="34" t="s">
        <v>125</v>
      </c>
      <c r="B5" s="35">
        <f>18000*(L5/K5)</f>
        <v>25526.590198123045</v>
      </c>
      <c r="C5" s="36">
        <v>0</v>
      </c>
      <c r="D5" s="24">
        <f>B5*C5</f>
        <v>0</v>
      </c>
      <c r="E5" s="24">
        <f>900*(L5/K5)</f>
        <v>1276.3295099061522</v>
      </c>
      <c r="F5" s="20">
        <v>2</v>
      </c>
      <c r="G5" s="24">
        <f>F5*E5</f>
        <v>2552.6590198123045</v>
      </c>
      <c r="H5" s="28"/>
      <c r="K5" s="96">
        <v>575.4</v>
      </c>
      <c r="L5" s="96">
        <v>816</v>
      </c>
    </row>
    <row r="6" spans="1:12" ht="36.75" customHeight="1" x14ac:dyDescent="0.2">
      <c r="A6" s="22" t="s">
        <v>126</v>
      </c>
      <c r="B6" s="24">
        <v>0</v>
      </c>
      <c r="C6" s="20">
        <v>0</v>
      </c>
      <c r="D6" s="24">
        <f>B6*C6</f>
        <v>0</v>
      </c>
      <c r="E6" s="24">
        <f>900*(L5/K5)</f>
        <v>1276.3295099061522</v>
      </c>
      <c r="F6" s="20">
        <v>1</v>
      </c>
      <c r="G6" s="24">
        <f>F6*E6</f>
        <v>1276.3295099061522</v>
      </c>
      <c r="H6" s="28"/>
    </row>
    <row r="7" spans="1:12" ht="46.5" customHeight="1" x14ac:dyDescent="0.2">
      <c r="A7" s="25" t="s">
        <v>122</v>
      </c>
      <c r="B7" s="20"/>
      <c r="C7" s="20"/>
      <c r="D7" s="26">
        <f>ROUND(SUM(D5:D6), -3)</f>
        <v>0</v>
      </c>
      <c r="E7" s="20"/>
      <c r="F7" s="20"/>
      <c r="G7" s="26">
        <f>ROUND(SUM(G5:G6),-1)</f>
        <v>3830</v>
      </c>
      <c r="I7" s="76">
        <f>D7+G7</f>
        <v>3830</v>
      </c>
    </row>
    <row r="8" spans="1:12" ht="11.25" customHeight="1" x14ac:dyDescent="0.2">
      <c r="A8" s="74"/>
      <c r="B8" s="75"/>
      <c r="C8" s="75"/>
      <c r="D8" s="29"/>
      <c r="E8" s="75"/>
      <c r="F8" s="75"/>
      <c r="G8" s="29"/>
    </row>
    <row r="9" spans="1:12" ht="22.5" customHeight="1" x14ac:dyDescent="0.2">
      <c r="A9" s="123" t="s">
        <v>123</v>
      </c>
      <c r="B9" s="124"/>
      <c r="C9" s="124"/>
      <c r="D9" s="124"/>
      <c r="E9" s="124"/>
      <c r="F9" s="124"/>
      <c r="G9" s="124"/>
    </row>
    <row r="10" spans="1:12" ht="15.75" x14ac:dyDescent="0.2">
      <c r="A10" s="97" t="s">
        <v>141</v>
      </c>
      <c r="B10" s="48"/>
      <c r="C10" s="48"/>
      <c r="D10" s="48"/>
      <c r="E10" s="48"/>
      <c r="F10" s="48"/>
      <c r="G10" s="48"/>
    </row>
  </sheetData>
  <mergeCells count="2">
    <mergeCell ref="A9:G9"/>
    <mergeCell ref="A2:G2"/>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E9"/>
  <sheetViews>
    <sheetView zoomScaleNormal="100" workbookViewId="0">
      <selection activeCell="D16" sqref="D16"/>
    </sheetView>
  </sheetViews>
  <sheetFormatPr defaultRowHeight="15" x14ac:dyDescent="0.25"/>
  <cols>
    <col min="1" max="1" width="22.28515625" bestFit="1" customWidth="1"/>
    <col min="2" max="2" width="11.85546875" customWidth="1"/>
    <col min="3" max="3" width="12.7109375" customWidth="1"/>
    <col min="4" max="4" width="11.42578125" customWidth="1"/>
    <col min="5" max="5" width="14.7109375" customWidth="1"/>
  </cols>
  <sheetData>
    <row r="1" spans="1:5" s="18" customFormat="1" ht="15.75" x14ac:dyDescent="0.2">
      <c r="A1" s="127" t="s">
        <v>43</v>
      </c>
      <c r="B1" s="127"/>
      <c r="C1" s="127"/>
      <c r="D1" s="127"/>
      <c r="E1" s="127"/>
    </row>
    <row r="2" spans="1:5" s="18" customFormat="1" ht="12.75" x14ac:dyDescent="0.2">
      <c r="A2" s="19" t="s">
        <v>33</v>
      </c>
      <c r="B2" s="19" t="s">
        <v>34</v>
      </c>
      <c r="C2" s="19" t="s">
        <v>35</v>
      </c>
      <c r="D2" s="19" t="s">
        <v>36</v>
      </c>
      <c r="E2" s="19" t="s">
        <v>37</v>
      </c>
    </row>
    <row r="3" spans="1:5" s="18" customFormat="1" ht="102" x14ac:dyDescent="0.2">
      <c r="A3" s="19" t="s">
        <v>44</v>
      </c>
      <c r="B3" s="19" t="s">
        <v>45</v>
      </c>
      <c r="C3" s="19" t="s">
        <v>46</v>
      </c>
      <c r="D3" s="19" t="s">
        <v>47</v>
      </c>
      <c r="E3" s="19" t="s">
        <v>48</v>
      </c>
    </row>
    <row r="4" spans="1:5" s="18" customFormat="1" ht="38.25" x14ac:dyDescent="0.2">
      <c r="A4" s="37" t="s">
        <v>127</v>
      </c>
      <c r="B4" s="20">
        <v>0</v>
      </c>
      <c r="C4" s="20">
        <v>1</v>
      </c>
      <c r="D4" s="20">
        <v>0</v>
      </c>
      <c r="E4" s="20">
        <f t="shared" ref="E4:E7" si="0">(B4*C4)+D4</f>
        <v>0</v>
      </c>
    </row>
    <row r="5" spans="1:5" s="18" customFormat="1" ht="25.5" x14ac:dyDescent="0.2">
      <c r="A5" s="37" t="s">
        <v>49</v>
      </c>
      <c r="B5" s="20">
        <v>0</v>
      </c>
      <c r="C5" s="20">
        <v>1</v>
      </c>
      <c r="D5" s="20">
        <v>0</v>
      </c>
      <c r="E5" s="20">
        <f t="shared" si="0"/>
        <v>0</v>
      </c>
    </row>
    <row r="6" spans="1:5" s="18" customFormat="1" ht="25.5" x14ac:dyDescent="0.2">
      <c r="A6" s="37" t="s">
        <v>128</v>
      </c>
      <c r="B6" s="20">
        <v>0</v>
      </c>
      <c r="C6" s="20">
        <v>1</v>
      </c>
      <c r="D6" s="20">
        <v>0</v>
      </c>
      <c r="E6" s="20">
        <f t="shared" si="0"/>
        <v>0</v>
      </c>
    </row>
    <row r="7" spans="1:5" s="18" customFormat="1" ht="12.75" x14ac:dyDescent="0.2">
      <c r="A7" s="37" t="s">
        <v>50</v>
      </c>
      <c r="B7" s="20">
        <v>2</v>
      </c>
      <c r="C7" s="20">
        <v>2</v>
      </c>
      <c r="D7" s="20">
        <v>0</v>
      </c>
      <c r="E7" s="20">
        <f t="shared" si="0"/>
        <v>4</v>
      </c>
    </row>
    <row r="8" spans="1:5" s="18" customFormat="1" ht="12.75" x14ac:dyDescent="0.2">
      <c r="A8" s="22"/>
      <c r="B8" s="20"/>
      <c r="C8" s="20"/>
      <c r="D8" s="23" t="s">
        <v>51</v>
      </c>
      <c r="E8" s="73">
        <f>SUM(E4:E7)</f>
        <v>4</v>
      </c>
    </row>
    <row r="9" spans="1:5" s="18" customFormat="1" ht="9.75" customHeight="1" x14ac:dyDescent="0.2">
      <c r="A9" s="77"/>
      <c r="B9" s="78"/>
      <c r="C9" s="78"/>
      <c r="D9" s="79"/>
      <c r="E9" s="80"/>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9"/>
  <sheetViews>
    <sheetView zoomScale="90" zoomScaleNormal="90" workbookViewId="0">
      <selection activeCell="E11" sqref="E11"/>
    </sheetView>
  </sheetViews>
  <sheetFormatPr defaultColWidth="17.7109375" defaultRowHeight="31.9" customHeight="1" x14ac:dyDescent="0.25"/>
  <sheetData>
    <row r="1" spans="1:6" s="18" customFormat="1" ht="31.9" customHeight="1" x14ac:dyDescent="0.2">
      <c r="A1" s="127" t="s">
        <v>1</v>
      </c>
      <c r="B1" s="127"/>
      <c r="C1" s="127"/>
      <c r="D1" s="127"/>
      <c r="E1" s="127"/>
      <c r="F1" s="127"/>
    </row>
    <row r="2" spans="1:6" s="18" customFormat="1" ht="31.9" customHeight="1" x14ac:dyDescent="0.2">
      <c r="A2" s="30"/>
      <c r="B2" s="128" t="s">
        <v>52</v>
      </c>
      <c r="C2" s="128"/>
      <c r="D2" s="30" t="s">
        <v>53</v>
      </c>
      <c r="E2" s="128"/>
      <c r="F2" s="128"/>
    </row>
    <row r="3" spans="1:6" s="18" customFormat="1" ht="31.9" customHeight="1" x14ac:dyDescent="0.2">
      <c r="A3" s="30"/>
      <c r="B3" s="31" t="s">
        <v>33</v>
      </c>
      <c r="C3" s="31" t="s">
        <v>34</v>
      </c>
      <c r="D3" s="31" t="s">
        <v>35</v>
      </c>
      <c r="E3" s="31" t="s">
        <v>36</v>
      </c>
      <c r="F3" s="31" t="s">
        <v>37</v>
      </c>
    </row>
    <row r="4" spans="1:6" s="18" customFormat="1" ht="70.900000000000006" customHeight="1" x14ac:dyDescent="0.2">
      <c r="A4" s="31" t="s">
        <v>54</v>
      </c>
      <c r="B4" s="30" t="s">
        <v>55</v>
      </c>
      <c r="C4" s="30" t="s">
        <v>56</v>
      </c>
      <c r="D4" s="30" t="s">
        <v>57</v>
      </c>
      <c r="E4" s="30" t="s">
        <v>58</v>
      </c>
      <c r="F4" s="30" t="s">
        <v>59</v>
      </c>
    </row>
    <row r="5" spans="1:6" s="18" customFormat="1" ht="31.9" customHeight="1" x14ac:dyDescent="0.2">
      <c r="A5" s="19">
        <v>1</v>
      </c>
      <c r="B5" s="20">
        <v>0</v>
      </c>
      <c r="C5" s="20">
        <v>2</v>
      </c>
      <c r="D5" s="20">
        <v>0</v>
      </c>
      <c r="E5" s="20">
        <v>0</v>
      </c>
      <c r="F5" s="20">
        <f>B5+C5+D5-E5</f>
        <v>2</v>
      </c>
    </row>
    <row r="6" spans="1:6" s="18" customFormat="1" ht="31.9" customHeight="1" x14ac:dyDescent="0.2">
      <c r="A6" s="19">
        <v>2</v>
      </c>
      <c r="B6" s="20">
        <v>0</v>
      </c>
      <c r="C6" s="20">
        <v>2</v>
      </c>
      <c r="D6" s="20">
        <v>0</v>
      </c>
      <c r="E6" s="20">
        <v>0</v>
      </c>
      <c r="F6" s="20">
        <f>B6+C6+D6-E6</f>
        <v>2</v>
      </c>
    </row>
    <row r="7" spans="1:6" s="18" customFormat="1" ht="31.9" customHeight="1" x14ac:dyDescent="0.2">
      <c r="A7" s="19">
        <v>3</v>
      </c>
      <c r="B7" s="20">
        <v>0</v>
      </c>
      <c r="C7" s="20">
        <v>2</v>
      </c>
      <c r="D7" s="20">
        <v>0</v>
      </c>
      <c r="E7" s="20">
        <v>0</v>
      </c>
      <c r="F7" s="20">
        <f>B7+C7+D7-E7</f>
        <v>2</v>
      </c>
    </row>
    <row r="8" spans="1:6" s="18" customFormat="1" ht="31.9" customHeight="1" x14ac:dyDescent="0.2">
      <c r="A8" s="19" t="s">
        <v>60</v>
      </c>
      <c r="B8" s="20">
        <f>AVERAGE(B5:B7)</f>
        <v>0</v>
      </c>
      <c r="C8" s="20">
        <f>AVERAGE(C5:C7)</f>
        <v>2</v>
      </c>
      <c r="D8" s="20">
        <v>0</v>
      </c>
      <c r="E8" s="20">
        <v>0</v>
      </c>
      <c r="F8" s="23">
        <f>AVERAGE(F5:F7)</f>
        <v>2</v>
      </c>
    </row>
    <row r="9" spans="1:6" s="18" customFormat="1" ht="20.45" customHeight="1" x14ac:dyDescent="0.2">
      <c r="A9" s="21" t="s">
        <v>124</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2024-11-12T22:09:17+00:00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2.xml><?xml version="1.0" encoding="utf-8"?>
<ds:datastoreItem xmlns:ds="http://schemas.openxmlformats.org/officeDocument/2006/customXml" ds:itemID="{E5E20341-D36F-49B2-A400-8BB8A821CF8D}"/>
</file>

<file path=customXml/itemProps3.xml><?xml version="1.0" encoding="utf-8"?>
<ds:datastoreItem xmlns:ds="http://schemas.openxmlformats.org/officeDocument/2006/customXml" ds:itemID="{1788708A-52BB-4D0F-B232-80F9E123F193}">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C26B4B0C-B038-433F-AA84-68FCB3675F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ERG</cp:lastModifiedBy>
  <cp:revision/>
  <dcterms:created xsi:type="dcterms:W3CDTF">2018-07-19T14:57:42Z</dcterms:created>
  <dcterms:modified xsi:type="dcterms:W3CDTF">2024-03-07T19:07:09Z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ies>
</file>