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ENOCH\Downloads\Send to EPA\"/>
    </mc:Choice>
  </mc:AlternateContent>
  <xr:revisionPtr revIDLastSave="0" documentId="13_ncr:1_{C4B59573-CCE6-4B98-9FA0-22D5497B2E67}" xr6:coauthVersionLast="47" xr6:coauthVersionMax="47" xr10:uidLastSave="{00000000-0000-0000-0000-000000000000}"/>
  <bookViews>
    <workbookView xWindow="22932" yWindow="-108" windowWidth="23256" windowHeight="12456" xr2:uid="{00000000-000D-0000-FFFF-FFFF00000000}"/>
  </bookViews>
  <sheets>
    <sheet name="Summary" sheetId="7" r:id="rId1"/>
    <sheet name="Table 1" sheetId="1" r:id="rId2"/>
    <sheet name="Table 2" sheetId="2" r:id="rId3"/>
    <sheet name="Capital O&amp;M" sheetId="6" r:id="rId4"/>
    <sheet name="Responses" sheetId="3" r:id="rId5"/>
    <sheet name="Respondents" sheetId="4" r:id="rId6"/>
  </sheets>
  <definedNames>
    <definedName name="OLE_LINK1" localSheetId="2">'Table 2'!$A$31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9" i="1" l="1"/>
  <c r="I27" i="2"/>
  <c r="F27" i="2"/>
  <c r="F25" i="2"/>
  <c r="E26" i="2"/>
  <c r="E25" i="2"/>
  <c r="E24" i="2"/>
  <c r="E23" i="2"/>
  <c r="F21" i="2"/>
  <c r="E21" i="2"/>
  <c r="H17" i="2"/>
  <c r="G17" i="2"/>
  <c r="I17" i="2" s="1"/>
  <c r="F17" i="2"/>
  <c r="F16" i="2"/>
  <c r="E17" i="2"/>
  <c r="E16" i="2"/>
  <c r="I13" i="2"/>
  <c r="H13" i="2"/>
  <c r="F12" i="2"/>
  <c r="G12" i="2"/>
  <c r="I12" i="2" s="1"/>
  <c r="H12" i="2"/>
  <c r="F13" i="2"/>
  <c r="G13" i="2"/>
  <c r="E12" i="2"/>
  <c r="E13" i="2"/>
  <c r="E11" i="2"/>
  <c r="E10" i="2"/>
  <c r="E8" i="2"/>
  <c r="I5" i="2"/>
  <c r="F5" i="2"/>
  <c r="H5" i="2" s="1"/>
  <c r="D26" i="2"/>
  <c r="D25" i="2"/>
  <c r="D24" i="2"/>
  <c r="D23" i="2"/>
  <c r="D21" i="2"/>
  <c r="D17" i="2"/>
  <c r="D16" i="2"/>
  <c r="D13" i="2"/>
  <c r="D12" i="2"/>
  <c r="D11" i="2"/>
  <c r="D10" i="2"/>
  <c r="D8" i="2"/>
  <c r="D6" i="2"/>
  <c r="D5" i="2"/>
  <c r="G25" i="2" l="1"/>
  <c r="I25" i="2" s="1"/>
  <c r="H25" i="2"/>
  <c r="G21" i="2"/>
  <c r="I21" i="2" s="1"/>
  <c r="H21" i="2"/>
  <c r="G16" i="2"/>
  <c r="I16" i="2" s="1"/>
  <c r="H16" i="2"/>
  <c r="G5" i="2"/>
  <c r="E7" i="3" l="1"/>
  <c r="E8" i="3"/>
  <c r="E9" i="3"/>
  <c r="E10" i="3"/>
  <c r="E11" i="3"/>
  <c r="I40" i="1"/>
  <c r="F40" i="1"/>
  <c r="F16" i="1"/>
  <c r="F15" i="1"/>
  <c r="F14" i="1"/>
  <c r="G14" i="1" s="1"/>
  <c r="D16" i="1"/>
  <c r="D15" i="1"/>
  <c r="D14" i="1"/>
  <c r="D39" i="1"/>
  <c r="F39" i="1" s="1"/>
  <c r="D36" i="1"/>
  <c r="F36" i="1" s="1"/>
  <c r="D35" i="1"/>
  <c r="F35" i="1" s="1"/>
  <c r="D31" i="1"/>
  <c r="F31" i="1" s="1"/>
  <c r="D30" i="1"/>
  <c r="F30" i="1" s="1"/>
  <c r="D22" i="1"/>
  <c r="F22" i="1" s="1"/>
  <c r="D27" i="1"/>
  <c r="F27" i="1" s="1"/>
  <c r="D26" i="1"/>
  <c r="F26" i="1" s="1"/>
  <c r="G26" i="1" s="1"/>
  <c r="D25" i="1"/>
  <c r="F25" i="1" s="1"/>
  <c r="D24" i="1"/>
  <c r="F24" i="1" s="1"/>
  <c r="H14" i="1" l="1"/>
  <c r="I14" i="1" s="1"/>
  <c r="G15" i="1"/>
  <c r="I15" i="1" s="1"/>
  <c r="H15" i="1"/>
  <c r="G16" i="1"/>
  <c r="I16" i="1" s="1"/>
  <c r="H16" i="1"/>
  <c r="H39" i="1"/>
  <c r="G39" i="1"/>
  <c r="I39" i="1"/>
  <c r="G31" i="1"/>
  <c r="I31" i="1" s="1"/>
  <c r="H31" i="1"/>
  <c r="H35" i="1"/>
  <c r="G36" i="1"/>
  <c r="G35" i="1"/>
  <c r="H36" i="1"/>
  <c r="H22" i="1"/>
  <c r="G22" i="1"/>
  <c r="G30" i="1"/>
  <c r="H30" i="1"/>
  <c r="G24" i="1"/>
  <c r="G27" i="1"/>
  <c r="H26" i="1"/>
  <c r="I26" i="1" s="1"/>
  <c r="H24" i="1"/>
  <c r="H27" i="1"/>
  <c r="G25" i="1"/>
  <c r="H25" i="1"/>
  <c r="I22" i="1" l="1"/>
  <c r="I36" i="1"/>
  <c r="I27" i="1"/>
  <c r="I30" i="1"/>
  <c r="I25" i="1"/>
  <c r="I35" i="1"/>
  <c r="I24" i="1"/>
  <c r="D9" i="1" l="1"/>
  <c r="F9" i="1" s="1"/>
  <c r="G9" i="1" l="1"/>
  <c r="H9" i="1"/>
  <c r="I9" i="1" l="1"/>
  <c r="E44" i="1"/>
  <c r="E42" i="1"/>
  <c r="E33" i="1"/>
  <c r="E18" i="1"/>
  <c r="E7" i="1"/>
  <c r="D44" i="1" l="1"/>
  <c r="F44" i="1" s="1"/>
  <c r="D42" i="1"/>
  <c r="F42" i="1" s="1"/>
  <c r="D33" i="1"/>
  <c r="F33" i="1" s="1"/>
  <c r="D18" i="1"/>
  <c r="F18" i="1" s="1"/>
  <c r="D11" i="1"/>
  <c r="F11" i="1" s="1"/>
  <c r="D7" i="1"/>
  <c r="F7" i="1" s="1"/>
  <c r="H44" i="1" l="1"/>
  <c r="H18" i="1"/>
  <c r="G33" i="1"/>
  <c r="G42" i="1"/>
  <c r="F48" i="1" s="1"/>
  <c r="H7" i="1"/>
  <c r="G7" i="1"/>
  <c r="I7" i="1" s="1"/>
  <c r="G44" i="1"/>
  <c r="I44" i="1" s="1"/>
  <c r="H42" i="1"/>
  <c r="I42" i="1" s="1"/>
  <c r="I48" i="1" s="1"/>
  <c r="H33" i="1"/>
  <c r="G18" i="1"/>
  <c r="G11" i="1"/>
  <c r="H11" i="1"/>
  <c r="F49" i="1" l="1"/>
  <c r="I33" i="1"/>
  <c r="I18" i="1"/>
  <c r="I49" i="1" s="1"/>
  <c r="I11" i="1"/>
  <c r="E5" i="3"/>
  <c r="E6" i="3"/>
  <c r="E4" i="3"/>
  <c r="E12" i="3" s="1"/>
  <c r="E8" i="4" l="1"/>
  <c r="D8" i="4"/>
  <c r="B8" i="4"/>
  <c r="F5" i="4"/>
  <c r="C6" i="4" s="1"/>
  <c r="F6" i="4" s="1"/>
  <c r="C7" i="4" l="1"/>
  <c r="C8" i="4" l="1"/>
  <c r="F7" i="4"/>
  <c r="F8" i="4" s="1"/>
  <c r="B3" i="7" s="1"/>
  <c r="B6" i="7"/>
  <c r="I50" i="1" l="1"/>
  <c r="I51" i="1" s="1"/>
  <c r="K49" i="1" l="1"/>
  <c r="F8" i="2" l="1"/>
  <c r="F10" i="2"/>
  <c r="F11" i="2"/>
  <c r="F23" i="2"/>
  <c r="F24" i="2"/>
  <c r="F26" i="2"/>
  <c r="F6" i="2"/>
  <c r="G26" i="2" l="1"/>
  <c r="G11" i="2"/>
  <c r="G10" i="2"/>
  <c r="G24" i="2"/>
  <c r="G23" i="2"/>
  <c r="G6" i="2"/>
  <c r="H6" i="2"/>
  <c r="H8" i="2"/>
  <c r="G8" i="2"/>
  <c r="I8" i="2" s="1"/>
  <c r="H26" i="2"/>
  <c r="H24" i="2"/>
  <c r="H23" i="2"/>
  <c r="H11" i="2"/>
  <c r="I11" i="2" s="1"/>
  <c r="H10" i="2"/>
  <c r="I26" i="2" l="1"/>
  <c r="I6" i="2"/>
  <c r="I10" i="2"/>
  <c r="I23" i="2"/>
  <c r="I24" i="2"/>
  <c r="B5" i="7" l="1"/>
  <c r="B4" i="7"/>
  <c r="B2" i="7"/>
</calcChain>
</file>

<file path=xl/sharedStrings.xml><?xml version="1.0" encoding="utf-8"?>
<sst xmlns="http://schemas.openxmlformats.org/spreadsheetml/2006/main" count="195" uniqueCount="164">
  <si>
    <t>ICR Summary Information</t>
  </si>
  <si>
    <t>Hours Per Response</t>
  </si>
  <si>
    <t>Number of Respondents</t>
  </si>
  <si>
    <t>Total Estimated Burden Hours</t>
  </si>
  <si>
    <t>Total Estimated Costs</t>
  </si>
  <si>
    <t>Annualized Capital O&amp;M</t>
  </si>
  <si>
    <t>Form Number</t>
  </si>
  <si>
    <r>
      <t xml:space="preserve">Table 1: Annual Respondent Burden and Cost – </t>
    </r>
    <r>
      <rPr>
        <b/>
        <sz val="12"/>
        <color theme="1"/>
        <rFont val="Times New Roman"/>
        <family val="1"/>
      </rPr>
      <t>National Emission Standards for Hazardous Air Pollutants for Boat Manufacturing (40 CFR Part 63, Subpart VVVV)</t>
    </r>
  </si>
  <si>
    <t>Burden Item</t>
  </si>
  <si>
    <t xml:space="preserve">(A) </t>
  </si>
  <si>
    <t xml:space="preserve">(B) </t>
  </si>
  <si>
    <t xml:space="preserve">(C) </t>
  </si>
  <si>
    <t>(D)</t>
  </si>
  <si>
    <t xml:space="preserve">(E) </t>
  </si>
  <si>
    <t>(F)</t>
  </si>
  <si>
    <t>(G)</t>
  </si>
  <si>
    <t xml:space="preserve">(H) </t>
  </si>
  <si>
    <t>Person-hours per occurrence</t>
  </si>
  <si>
    <t>No. of occurrences per respondent per year</t>
  </si>
  <si>
    <t>Person-hours per respondent per year (C=AxB)</t>
  </si>
  <si>
    <r>
      <t xml:space="preserve">Respondents per year </t>
    </r>
    <r>
      <rPr>
        <b/>
        <vertAlign val="superscript"/>
        <sz val="10"/>
        <color rgb="FF000000"/>
        <rFont val="Times New Roman"/>
        <family val="1"/>
      </rPr>
      <t>a</t>
    </r>
  </si>
  <si>
    <t>Technical person- hours per year 
(E=CxD)</t>
  </si>
  <si>
    <t>Management person-hours per year 
(F=Ex0.05)</t>
  </si>
  <si>
    <t>Clerical person-hours per year 
(G=Ex0.1)</t>
  </si>
  <si>
    <r>
      <t xml:space="preserve">Cost ($) </t>
    </r>
    <r>
      <rPr>
        <b/>
        <vertAlign val="superscript"/>
        <sz val="10"/>
        <color rgb="FF000000"/>
        <rFont val="Times New Roman"/>
        <family val="1"/>
      </rPr>
      <t>b</t>
    </r>
  </si>
  <si>
    <t>1. Applications</t>
  </si>
  <si>
    <t>N/A</t>
  </si>
  <si>
    <t>2. Surveys and studies</t>
  </si>
  <si>
    <r>
      <t xml:space="preserve">3. Familiarize with regulatory requirements </t>
    </r>
    <r>
      <rPr>
        <vertAlign val="superscript"/>
        <sz val="10"/>
        <color rgb="FF000000"/>
        <rFont val="Times New Roman"/>
        <family val="1"/>
      </rPr>
      <t>c</t>
    </r>
  </si>
  <si>
    <r>
      <t xml:space="preserve"> a. Initial performance test and report </t>
    </r>
    <r>
      <rPr>
        <vertAlign val="superscript"/>
        <sz val="10"/>
        <color rgb="FF000000"/>
        <rFont val="Times New Roman"/>
        <family val="1"/>
      </rPr>
      <t>h</t>
    </r>
  </si>
  <si>
    <r>
      <t xml:space="preserve"> b. Establish operating parameters </t>
    </r>
    <r>
      <rPr>
        <vertAlign val="superscript"/>
        <sz val="10"/>
        <color rgb="FF000000"/>
        <rFont val="Times New Roman"/>
        <family val="1"/>
      </rPr>
      <t>h</t>
    </r>
  </si>
  <si>
    <t>Labor Rates</t>
  </si>
  <si>
    <t xml:space="preserve">Technical </t>
  </si>
  <si>
    <t>5. Required activities for sources using pollution prevention measures</t>
  </si>
  <si>
    <t xml:space="preserve">Management </t>
  </si>
  <si>
    <r>
      <t xml:space="preserve"> a. Develop recordkeeping system </t>
    </r>
    <r>
      <rPr>
        <vertAlign val="superscript"/>
        <sz val="10"/>
        <color rgb="FF000000"/>
        <rFont val="Times New Roman"/>
        <family val="1"/>
      </rPr>
      <t>h</t>
    </r>
  </si>
  <si>
    <t>See 10a</t>
  </si>
  <si>
    <t xml:space="preserve">Clerical </t>
  </si>
  <si>
    <t xml:space="preserve"> b. Enter information into recordkeeping system</t>
  </si>
  <si>
    <t>See 5c</t>
  </si>
  <si>
    <r>
      <t xml:space="preserve"> c. Work practice requirements </t>
    </r>
    <r>
      <rPr>
        <vertAlign val="superscript"/>
        <sz val="10"/>
        <color rgb="FF000000"/>
        <rFont val="Times New Roman"/>
        <family val="1"/>
      </rPr>
      <t>e</t>
    </r>
  </si>
  <si>
    <t>6. Create information</t>
  </si>
  <si>
    <t xml:space="preserve">7. Gather information </t>
  </si>
  <si>
    <t>Subtotal for Reporting Requirements</t>
  </si>
  <si>
    <t>8. Notification requirements</t>
  </si>
  <si>
    <r>
      <t xml:space="preserve"> a. Initial notification that existing sources are subject to the standard </t>
    </r>
    <r>
      <rPr>
        <vertAlign val="superscript"/>
        <sz val="10"/>
        <color rgb="FF000000"/>
        <rFont val="Times New Roman"/>
        <family val="1"/>
      </rPr>
      <t>h</t>
    </r>
  </si>
  <si>
    <r>
      <t xml:space="preserve"> b. Notification for new major sources </t>
    </r>
    <r>
      <rPr>
        <vertAlign val="superscript"/>
        <sz val="10"/>
        <color rgb="FF000000"/>
        <rFont val="Times New Roman"/>
        <family val="1"/>
      </rPr>
      <t>h</t>
    </r>
  </si>
  <si>
    <r>
      <t xml:space="preserve"> c. Request for compliance extension </t>
    </r>
    <r>
      <rPr>
        <vertAlign val="superscript"/>
        <sz val="10"/>
        <color rgb="FF000000"/>
        <rFont val="Times New Roman"/>
        <family val="1"/>
      </rPr>
      <t>h</t>
    </r>
  </si>
  <si>
    <r>
      <t xml:space="preserve"> d. Notification of special compliance requirements </t>
    </r>
    <r>
      <rPr>
        <vertAlign val="superscript"/>
        <sz val="10"/>
        <color rgb="FF000000"/>
        <rFont val="Times New Roman"/>
        <family val="1"/>
      </rPr>
      <t>h</t>
    </r>
  </si>
  <si>
    <r>
      <t xml:space="preserve"> e. Notification of performance tests </t>
    </r>
    <r>
      <rPr>
        <vertAlign val="superscript"/>
        <sz val="10"/>
        <color rgb="FF000000"/>
        <rFont val="Times New Roman"/>
        <family val="1"/>
      </rPr>
      <t>e</t>
    </r>
  </si>
  <si>
    <r>
      <t xml:space="preserve"> f. Notification of compliance status </t>
    </r>
    <r>
      <rPr>
        <vertAlign val="superscript"/>
        <sz val="10"/>
        <color rgb="FF000000"/>
        <rFont val="Times New Roman"/>
        <family val="1"/>
      </rPr>
      <t>f</t>
    </r>
  </si>
  <si>
    <t xml:space="preserve">9. Reporting requirements </t>
  </si>
  <si>
    <r>
      <t xml:space="preserve"> a. Semiannual compliance reports for all sources </t>
    </r>
    <r>
      <rPr>
        <vertAlign val="superscript"/>
        <sz val="10"/>
        <color rgb="FF000000"/>
        <rFont val="Times New Roman"/>
        <family val="1"/>
      </rPr>
      <t>g</t>
    </r>
  </si>
  <si>
    <r>
      <t xml:space="preserve"> b. Additional reports for sources with add-on control devices </t>
    </r>
    <r>
      <rPr>
        <vertAlign val="superscript"/>
        <sz val="10"/>
        <color rgb="FF000000"/>
        <rFont val="Times New Roman"/>
        <family val="1"/>
      </rPr>
      <t>e</t>
    </r>
  </si>
  <si>
    <t>10. Recordkeeping requirements</t>
  </si>
  <si>
    <t xml:space="preserve"> a. Familiarize with CEDRI and CDX registration</t>
  </si>
  <si>
    <t xml:space="preserve"> b. Plan and develop record system </t>
  </si>
  <si>
    <t xml:space="preserve"> c. Record information</t>
  </si>
  <si>
    <t xml:space="preserve"> d. Records for area sources not subject to the standard</t>
  </si>
  <si>
    <t>11. Time to train personnel</t>
  </si>
  <si>
    <t>12. Time for audits</t>
  </si>
  <si>
    <t>Subtotal for Recordkeeping Requirements</t>
  </si>
  <si>
    <t>Responses</t>
  </si>
  <si>
    <t>Hr/Response</t>
  </si>
  <si>
    <r>
      <t xml:space="preserve">TOTAL LABOR BURDEN AND COST (rounded) </t>
    </r>
    <r>
      <rPr>
        <b/>
        <vertAlign val="superscript"/>
        <sz val="10"/>
        <color rgb="FF000000"/>
        <rFont val="Times New Roman"/>
        <family val="1"/>
      </rPr>
      <t>h</t>
    </r>
  </si>
  <si>
    <r>
      <t xml:space="preserve">TOTAL CAPITAL AND O&amp;M COSTS (rounded) </t>
    </r>
    <r>
      <rPr>
        <b/>
        <vertAlign val="superscript"/>
        <sz val="10"/>
        <color rgb="FF000000"/>
        <rFont val="Times New Roman"/>
        <family val="1"/>
      </rPr>
      <t>h</t>
    </r>
  </si>
  <si>
    <t>Assumptions:</t>
  </si>
  <si>
    <r>
      <t>a</t>
    </r>
    <r>
      <rPr>
        <sz val="10"/>
        <color rgb="FF000000"/>
        <rFont val="Times New Roman"/>
        <family val="1"/>
      </rPr>
      <t xml:space="preserve"> We have assumed that the average number of respondents that will be subject to the rule will be 108 existing sources. There will be no additional sources over the three-year period of this ICR.</t>
    </r>
  </si>
  <si>
    <r>
      <t>b</t>
    </r>
    <r>
      <rPr>
        <sz val="10"/>
        <color theme="1"/>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</si>
  <si>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r>
      <t>e</t>
    </r>
    <r>
      <rPr>
        <sz val="10"/>
        <color rgb="FF000000"/>
        <rFont val="Times New Roman"/>
        <family val="1"/>
      </rPr>
      <t xml:space="preserve"> We have assumed that all of the existing facilities are complying with the regulations by using pollution prevention measures.</t>
    </r>
  </si>
  <si>
    <r>
      <rPr>
        <vertAlign val="superscript"/>
        <sz val="10"/>
        <color theme="1"/>
        <rFont val="Times New Roman"/>
        <family val="1"/>
      </rPr>
      <t>f</t>
    </r>
    <r>
      <rPr>
        <sz val="10"/>
        <color theme="1"/>
        <rFont val="Times New Roman"/>
        <family val="1"/>
      </rPr>
      <t xml:space="preserve"> We have assumed that no new facilities will become operational in the next three years.</t>
    </r>
  </si>
  <si>
    <r>
      <t>g</t>
    </r>
    <r>
      <rPr>
        <sz val="10"/>
        <color rgb="FF000000"/>
        <rFont val="Times New Roman"/>
        <family val="1"/>
      </rPr>
      <t xml:space="preserve"> We have assumed that each respondent will take 8 hours two times per year to complete the semiannual compliance report.</t>
    </r>
  </si>
  <si>
    <r>
      <t>h</t>
    </r>
    <r>
      <rPr>
        <sz val="10"/>
        <color rgb="FF000000"/>
        <rFont val="Times New Roman"/>
        <family val="1"/>
      </rPr>
      <t xml:space="preserve"> Totals have been rounded to 3 significant figures. Figures may not add exactly due to rounding</t>
    </r>
  </si>
  <si>
    <t>Table 2: Average Annual EPA Burden and Cost – National Emission Standards for Hazardous Air Pollutants for Boat Manufacturing (40 CFR Part 63, Subpart VVVV)</t>
  </si>
  <si>
    <t xml:space="preserve">Activity </t>
  </si>
  <si>
    <t xml:space="preserve">(D) </t>
  </si>
  <si>
    <t>(H)</t>
  </si>
  <si>
    <t>EPA person- hours per occurrence</t>
  </si>
  <si>
    <t>No. of occurrences per plant per year</t>
  </si>
  <si>
    <t>EPA person- hours per plant-year 
(C=AxB)</t>
  </si>
  <si>
    <r>
      <rPr>
        <b/>
        <sz val="10"/>
        <color rgb="FF000000"/>
        <rFont val="Times New Roman"/>
        <family val="1"/>
      </rPr>
      <t xml:space="preserve">Plants per year </t>
    </r>
    <r>
      <rPr>
        <b/>
        <vertAlign val="superscript"/>
        <sz val="10"/>
        <color rgb="FF000000"/>
        <rFont val="Times New Roman"/>
        <family val="1"/>
      </rPr>
      <t>a</t>
    </r>
  </si>
  <si>
    <t>Technical person- hours per year (E=CxD)</t>
  </si>
  <si>
    <t>Management person-hours per year (F=Ex0.05)</t>
  </si>
  <si>
    <t>Clerical person-hours per year (G=Ex0.1)</t>
  </si>
  <si>
    <r>
      <rPr>
        <b/>
        <sz val="10"/>
        <color rgb="FF000000"/>
        <rFont val="Times New Roman"/>
        <family val="1"/>
      </rPr>
      <t xml:space="preserve">Cost ($) </t>
    </r>
    <r>
      <rPr>
        <b/>
        <vertAlign val="superscript"/>
        <sz val="10"/>
        <color rgb="FF000000"/>
        <rFont val="Times New Roman"/>
        <family val="1"/>
      </rPr>
      <t>b</t>
    </r>
    <r>
      <rPr>
        <b/>
        <sz val="10"/>
        <color rgb="FF000000"/>
        <rFont val="Times New Roman"/>
        <family val="1"/>
      </rPr>
      <t xml:space="preserve"> </t>
    </r>
  </si>
  <si>
    <t>Managerial</t>
  </si>
  <si>
    <t>Technical</t>
  </si>
  <si>
    <t>Clerical</t>
  </si>
  <si>
    <t>Notification of compliance status</t>
  </si>
  <si>
    <r>
      <t>b</t>
    </r>
    <r>
      <rPr>
        <sz val="10"/>
        <color theme="1"/>
        <rFont val="Times New Roman"/>
        <family val="1"/>
      </rPr>
      <t xml:space="preserve">  This cost is based on the average hourly labor rate as follows: Managerial $76.92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</si>
  <si>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t>Capital/Startup vs. Operation and Maintenance (O&amp;M) Costs</t>
  </si>
  <si>
    <t>The only costs to the regulated industry resulting from information collection activities required by the subject standards are labor costs. There are no capital/startup or operation and maintenance costs.</t>
  </si>
  <si>
    <t>Total Annual Responses</t>
  </si>
  <si>
    <t>(A)</t>
  </si>
  <si>
    <t>(B)</t>
  </si>
  <si>
    <t>(C)</t>
  </si>
  <si>
    <t>(E)</t>
  </si>
  <si>
    <t>Information Collection Activity</t>
  </si>
  <si>
    <t>Number of Responses</t>
  </si>
  <si>
    <t>Number of Existing Respondents That Keep Records But Do Not Submit Reports</t>
  </si>
  <si>
    <t>Total Annual Responses
E=(BxC)+D</t>
  </si>
  <si>
    <t>Semiannual compliance reports of all sources</t>
  </si>
  <si>
    <t>Total (rounded)</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</si>
  <si>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</si>
  <si>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</si>
  <si>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</si>
  <si>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</si>
  <si>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</si>
  <si>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</si>
  <si>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</si>
  <si>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Number of Respondents
(E=A+B+C-D)</t>
  </si>
  <si>
    <t>Average</t>
  </si>
  <si>
    <r>
      <t>1</t>
    </r>
    <r>
      <rPr>
        <sz val="10"/>
        <color rgb="FF000000"/>
        <rFont val="Times New Roman"/>
        <family val="1"/>
      </rPr>
      <t xml:space="preserve"> New respondents include sources with constructed, reconstructed and modified affected facilities. </t>
    </r>
  </si>
  <si>
    <r>
      <t>c</t>
    </r>
    <r>
      <rPr>
        <sz val="10"/>
        <color rgb="FF000000"/>
        <rFont val="Times New Roman"/>
        <family val="1"/>
      </rPr>
      <t xml:space="preserve"> Totals have been rounded to 3 significant figures. Figures may not add exactly due to rounding.</t>
    </r>
  </si>
  <si>
    <r>
      <t xml:space="preserve">GRAND TOTAL (rounded) </t>
    </r>
    <r>
      <rPr>
        <b/>
        <vertAlign val="superscript"/>
        <sz val="10"/>
        <color rgb="FF000000"/>
        <rFont val="Times New Roman"/>
        <family val="1"/>
      </rPr>
      <t>h</t>
    </r>
  </si>
  <si>
    <t>See 4A</t>
  </si>
  <si>
    <t>4. Required activities for sources with add-on control devices</t>
  </si>
  <si>
    <r>
      <t xml:space="preserve"> c. Re-evaluating startup, shutdown, and amlfucntion requirements </t>
    </r>
    <r>
      <rPr>
        <vertAlign val="superscript"/>
        <sz val="10"/>
        <color rgb="FF000000"/>
        <rFont val="Times New Roman"/>
        <family val="1"/>
      </rPr>
      <t>d</t>
    </r>
  </si>
  <si>
    <r>
      <t>d</t>
    </r>
    <r>
      <rPr>
        <sz val="10"/>
        <color rgb="FF000000"/>
        <rFont val="Times New Roman"/>
        <family val="1"/>
      </rPr>
      <t xml:space="preserve"> We have assumed that facilities have already evalualuated the effect of the rule removing the SSM exemption, and adjusted recordkeeping and reporting to accommodate these changes.</t>
    </r>
  </si>
  <si>
    <t xml:space="preserve">     1) Intent to construct and application for approval of construction </t>
  </si>
  <si>
    <t xml:space="preserve">     2)  Start of construction</t>
  </si>
  <si>
    <t xml:space="preserve">     3)  Anticipated startup date</t>
  </si>
  <si>
    <t xml:space="preserve">     4)  Actual startup date</t>
  </si>
  <si>
    <t xml:space="preserve">     1)  Quarterly compliance report for sources with exceedances</t>
  </si>
  <si>
    <t xml:space="preserve">     2)  Request to return to semiannual compliance reporting </t>
  </si>
  <si>
    <t xml:space="preserve">     3)  Control device performance test report</t>
  </si>
  <si>
    <t xml:space="preserve">     4)  Operating range for monitored parameters</t>
  </si>
  <si>
    <t>See 4B</t>
  </si>
  <si>
    <t xml:space="preserve">     5)  Startup, shutdown, malfunction</t>
  </si>
  <si>
    <r>
      <t>c</t>
    </r>
    <r>
      <rPr>
        <sz val="10"/>
        <color rgb="FF000000"/>
        <rFont val="Times New Roman"/>
        <family val="1"/>
      </rPr>
      <t xml:space="preserve"> We have assumed that it will take the same length of time (25 hours) for both fiberglass and aluminum boat manufacturers to refamiliarize with the regulatory requirements each year.</t>
    </r>
  </si>
  <si>
    <t xml:space="preserve">         1)  Fiberglass manufacturing operations</t>
  </si>
  <si>
    <t xml:space="preserve">         2)  Adhesive operations</t>
  </si>
  <si>
    <t xml:space="preserve">         3)  Aluminum coating operations</t>
  </si>
  <si>
    <t>See 10c</t>
  </si>
  <si>
    <t>Initial notification that existing sources are subject to the standard</t>
  </si>
  <si>
    <t>Notification of intent to construct and application for approval of construction</t>
  </si>
  <si>
    <t>Notification of start of construction</t>
  </si>
  <si>
    <t>Notification of anticipated startup date</t>
  </si>
  <si>
    <t>Notification of actual startup date</t>
  </si>
  <si>
    <t>Quarterly compliance report</t>
  </si>
  <si>
    <t>1.  Familiarize with regulatory requirement</t>
  </si>
  <si>
    <t>3.  Notification review</t>
  </si>
  <si>
    <t>1. Review intent to construct and application to construct</t>
  </si>
  <si>
    <t>2.  Start of construction</t>
  </si>
  <si>
    <t>3.  Anticipated startup date</t>
  </si>
  <si>
    <t>4.  Actual startup date</t>
  </si>
  <si>
    <t xml:space="preserve">   c.  Review request for compliance extension </t>
  </si>
  <si>
    <t xml:space="preserve">   d.  Review special compliance requirements </t>
  </si>
  <si>
    <t xml:space="preserve">   e.  Review initial performance test and test plan</t>
  </si>
  <si>
    <t xml:space="preserve">   g.  Area sources not subject to standard </t>
  </si>
  <si>
    <t xml:space="preserve">   h.  Review waiver application  </t>
  </si>
  <si>
    <t>4.  Reporting requirements</t>
  </si>
  <si>
    <r>
      <t xml:space="preserve">Total (rounded) </t>
    </r>
    <r>
      <rPr>
        <b/>
        <vertAlign val="superscript"/>
        <sz val="10"/>
        <rFont val="Times New Roman"/>
        <family val="1"/>
      </rPr>
      <t>m</t>
    </r>
    <r>
      <rPr>
        <b/>
        <sz val="10"/>
        <rFont val="Times New Roman"/>
        <family val="1"/>
      </rPr>
      <t xml:space="preserve"> </t>
    </r>
  </si>
  <si>
    <t>2.  Enter and update information into agency recordkeeping system</t>
  </si>
  <si>
    <t xml:space="preserve">   a.  Review initial notification for existing sources</t>
  </si>
  <si>
    <t xml:space="preserve">   b.  Notifications for new major sources</t>
  </si>
  <si>
    <t xml:space="preserve">   a.  Semiannual compliance reports for all sources</t>
  </si>
  <si>
    <t xml:space="preserve">   f.  Review compliance status</t>
  </si>
  <si>
    <t xml:space="preserve">   b.  Reports for sources with add-on control devices</t>
  </si>
  <si>
    <t>1.  Quarterly compliance report for source with exceedances</t>
  </si>
  <si>
    <t xml:space="preserve">2.  Request to return to semiannual compliance reporting </t>
  </si>
  <si>
    <t>4.  Review startup, shutdown, malfunction reports</t>
  </si>
  <si>
    <t>3.  Review control device performance test report and operating range</t>
  </si>
  <si>
    <t>5900-717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</si>
</sst>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3" formatCode="_(* #,##0.00_);_(* \(#,##0.00\);_(* &quot;-&quot;??_);_(@_)"/>
    <numFmt numFmtId="164" formatCode="#,##0.0"/>
    <numFmt numFmtId="165" formatCode="&quot;$&quot;#,##0.00"/>
  </numFmts>
  <fonts count="30" x14ac:knownFonts="1">
    <font>
      <sz val="11"/>
      <color theme="1"/>
      <name val="Calibri"/>
      <family val="2"/>
      <scheme val="minor"/>
    </font>
    <font>
      <b/>
      <sz val="11"/>
      <color theme="1"/>
      <name val="Calibri"/>
      <family val="2"/>
      <scheme val="minor"/>
    </font>
    <font>
      <b/>
      <sz val="12"/>
      <color theme="1"/>
      <name val="Times New Roman"/>
      <family val="1"/>
    </font>
    <font>
      <b/>
      <sz val="12"/>
      <color rgb="FF000000"/>
      <name val="Times New Roman"/>
      <family val="1"/>
    </font>
    <font>
      <sz val="10"/>
      <color theme="1"/>
      <name val="Times New Roman"/>
      <family val="1"/>
    </font>
    <font>
      <b/>
      <sz val="10"/>
      <color rgb="FF000000"/>
      <name val="Times New Roman"/>
      <family val="1"/>
    </font>
    <font>
      <b/>
      <vertAlign val="superscript"/>
      <sz val="10"/>
      <color rgb="FF000000"/>
      <name val="Times New Roman"/>
      <family val="1"/>
    </font>
    <font>
      <sz val="10"/>
      <color rgb="FF000000"/>
      <name val="Times New Roman"/>
      <family val="1"/>
    </font>
    <font>
      <vertAlign val="superscript"/>
      <sz val="10"/>
      <color rgb="FF000000"/>
      <name val="Times New Roman"/>
      <family val="1"/>
    </font>
    <font>
      <i/>
      <sz val="10"/>
      <color rgb="FF000000"/>
      <name val="Times New Roman"/>
      <family val="1"/>
    </font>
    <font>
      <b/>
      <i/>
      <sz val="10"/>
      <color rgb="FF000000"/>
      <name val="Times New Roman"/>
      <family val="1"/>
    </font>
    <font>
      <b/>
      <i/>
      <sz val="10"/>
      <color theme="1"/>
      <name val="Times New Roman"/>
      <family val="1"/>
    </font>
    <font>
      <b/>
      <sz val="10"/>
      <color theme="1"/>
      <name val="Times New Roman"/>
      <family val="1"/>
    </font>
    <font>
      <vertAlign val="superscript"/>
      <sz val="10"/>
      <color theme="1"/>
      <name val="Times New Roman"/>
      <family val="1"/>
    </font>
    <font>
      <sz val="11"/>
      <color theme="1"/>
      <name val="Calibri"/>
      <family val="2"/>
      <scheme val="minor"/>
    </font>
    <font>
      <sz val="11"/>
      <color rgb="FFFF0000"/>
      <name val="Calibri"/>
      <family val="2"/>
      <scheme val="minor"/>
    </font>
    <font>
      <b/>
      <sz val="10"/>
      <color rgb="FFFF0000"/>
      <name val="Times New Roman"/>
      <family val="1"/>
    </font>
    <font>
      <sz val="10"/>
      <color rgb="FFFF0000"/>
      <name val="Times New Roman"/>
      <family val="1"/>
    </font>
    <font>
      <vertAlign val="superscript"/>
      <sz val="12"/>
      <color rgb="FF000000"/>
      <name val="Times New Roman"/>
      <family val="1"/>
    </font>
    <font>
      <b/>
      <sz val="10"/>
      <color rgb="FF7030A0"/>
      <name val="Times New Roman"/>
      <family val="1"/>
    </font>
    <font>
      <sz val="11"/>
      <color rgb="FF000000"/>
      <name val="Calibri"/>
      <family val="2"/>
      <scheme val="minor"/>
    </font>
    <font>
      <b/>
      <sz val="11"/>
      <color theme="1"/>
      <name val="Times New Roman"/>
      <family val="1"/>
    </font>
    <font>
      <sz val="11"/>
      <color theme="1"/>
      <name val="Times New Roman"/>
      <family val="1"/>
    </font>
    <font>
      <b/>
      <sz val="10"/>
      <name val="Times New Roman"/>
      <family val="1"/>
    </font>
    <font>
      <b/>
      <sz val="11"/>
      <color rgb="FF000000"/>
      <name val="Times New Roman"/>
      <family val="1"/>
    </font>
    <font>
      <sz val="10"/>
      <color rgb="FF1B1B1B"/>
      <name val="Arial"/>
      <family val="2"/>
    </font>
    <font>
      <sz val="12"/>
      <color theme="1"/>
      <name val="Times New Roman"/>
      <family val="1"/>
    </font>
    <font>
      <b/>
      <sz val="10"/>
      <color rgb="FF000000"/>
      <name val="Times New Roman"/>
      <family val="1"/>
    </font>
    <font>
      <sz val="10"/>
      <name val="Times New Roman"/>
      <family val="1"/>
    </font>
    <font>
      <b/>
      <vertAlign val="superscript"/>
      <sz val="10"/>
      <name val="Times New Roman"/>
      <family val="1"/>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9" fontId="14" fillId="0" borderId="0" applyFont="0" applyFill="0" applyBorder="0" applyAlignment="0" applyProtection="0"/>
    <xf numFmtId="43" fontId="14" fillId="0" borderId="0" applyFont="0" applyFill="0" applyBorder="0" applyAlignment="0" applyProtection="0"/>
  </cellStyleXfs>
  <cellXfs count="106">
    <xf numFmtId="0" fontId="0" fillId="0" borderId="0" xfId="0"/>
    <xf numFmtId="0" fontId="3" fillId="0" borderId="0" xfId="0" applyFont="1" applyAlignment="1">
      <alignment horizontal="left" vertical="center"/>
    </xf>
    <xf numFmtId="0" fontId="5" fillId="0" borderId="1" xfId="0" applyFont="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right" vertical="center"/>
    </xf>
    <xf numFmtId="8" fontId="7" fillId="0" borderId="1" xfId="0" applyNumberFormat="1" applyFont="1" applyBorder="1" applyAlignment="1">
      <alignment horizontal="right" vertical="center"/>
    </xf>
    <xf numFmtId="3" fontId="7" fillId="0" borderId="1" xfId="0" applyNumberFormat="1" applyFont="1" applyBorder="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vertical="center"/>
    </xf>
    <xf numFmtId="6" fontId="5" fillId="0" borderId="1" xfId="0" applyNumberFormat="1" applyFont="1" applyBorder="1" applyAlignment="1">
      <alignment horizontal="right" vertical="center"/>
    </xf>
    <xf numFmtId="0" fontId="11" fillId="0" borderId="1" xfId="0" applyFont="1" applyBorder="1" applyAlignment="1">
      <alignment vertical="center" wrapText="1"/>
    </xf>
    <xf numFmtId="0" fontId="12" fillId="0" borderId="0" xfId="0" applyFont="1" applyAlignment="1">
      <alignment vertical="center"/>
    </xf>
    <xf numFmtId="0" fontId="5" fillId="0" borderId="1" xfId="0" applyFont="1" applyBorder="1" applyAlignment="1">
      <alignment horizontal="center" vertical="center"/>
    </xf>
    <xf numFmtId="0" fontId="1" fillId="0" borderId="0" xfId="0" applyFont="1"/>
    <xf numFmtId="0" fontId="10" fillId="0" borderId="1" xfId="0" applyFont="1" applyBorder="1" applyAlignment="1">
      <alignment horizontal="center" vertical="center"/>
    </xf>
    <xf numFmtId="6" fontId="7" fillId="0" borderId="1" xfId="0" applyNumberFormat="1" applyFont="1" applyBorder="1" applyAlignment="1">
      <alignment horizontal="right" vertical="center"/>
    </xf>
    <xf numFmtId="8" fontId="0" fillId="0" borderId="0" xfId="0" applyNumberFormat="1"/>
    <xf numFmtId="2" fontId="0" fillId="0" borderId="0" xfId="0" applyNumberFormat="1"/>
    <xf numFmtId="164"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0" fontId="5" fillId="0" borderId="0" xfId="0" applyFont="1" applyAlignment="1">
      <alignment horizontal="center" vertical="center" wrapText="1"/>
    </xf>
    <xf numFmtId="9" fontId="0" fillId="0" borderId="0" xfId="1" applyFont="1"/>
    <xf numFmtId="10" fontId="0" fillId="0" borderId="0" xfId="0" applyNumberFormat="1"/>
    <xf numFmtId="0" fontId="15" fillId="0" borderId="0" xfId="0" applyFont="1"/>
    <xf numFmtId="0" fontId="16" fillId="0" borderId="2" xfId="0" applyFont="1" applyBorder="1" applyAlignment="1">
      <alignment horizontal="center" vertical="center" wrapText="1"/>
    </xf>
    <xf numFmtId="0" fontId="7" fillId="0" borderId="0" xfId="0" applyFont="1"/>
    <xf numFmtId="0" fontId="5"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20" fillId="0" borderId="0" xfId="0" applyFont="1" applyAlignment="1">
      <alignment vertical="top" wrapText="1"/>
    </xf>
    <xf numFmtId="165" fontId="0" fillId="0" borderId="0" xfId="0" applyNumberFormat="1"/>
    <xf numFmtId="0" fontId="0" fillId="0" borderId="8" xfId="0" applyBorder="1"/>
    <xf numFmtId="165" fontId="0" fillId="0" borderId="9" xfId="0" applyNumberFormat="1" applyBorder="1"/>
    <xf numFmtId="0" fontId="0" fillId="0" borderId="10" xfId="0" applyBorder="1"/>
    <xf numFmtId="165" fontId="0" fillId="0" borderId="11" xfId="0" applyNumberFormat="1" applyBorder="1"/>
    <xf numFmtId="8" fontId="0" fillId="0" borderId="9" xfId="0" applyNumberFormat="1" applyBorder="1"/>
    <xf numFmtId="8" fontId="0" fillId="0" borderId="11" xfId="0" applyNumberFormat="1" applyBorder="1"/>
    <xf numFmtId="0" fontId="22" fillId="0" borderId="0" xfId="0" applyFont="1" applyAlignment="1">
      <alignment vertical="center" wrapText="1"/>
    </xf>
    <xf numFmtId="0" fontId="22" fillId="0" borderId="0" xfId="0" applyFont="1"/>
    <xf numFmtId="1" fontId="22" fillId="0" borderId="0" xfId="0" applyNumberFormat="1" applyFont="1"/>
    <xf numFmtId="3" fontId="22" fillId="0" borderId="0" xfId="0" applyNumberFormat="1" applyFont="1"/>
    <xf numFmtId="0" fontId="1" fillId="0" borderId="0" xfId="0" applyFont="1" applyAlignment="1">
      <alignment horizontal="center"/>
    </xf>
    <xf numFmtId="1" fontId="0" fillId="0" borderId="0" xfId="0" applyNumberFormat="1" applyAlignment="1">
      <alignment horizontal="center"/>
    </xf>
    <xf numFmtId="6" fontId="22" fillId="0" borderId="0" xfId="0" applyNumberFormat="1" applyFont="1"/>
    <xf numFmtId="0" fontId="0" fillId="0" borderId="0" xfId="0" applyAlignment="1">
      <alignment horizontal="center"/>
    </xf>
    <xf numFmtId="8" fontId="0" fillId="0" borderId="12" xfId="0" applyNumberFormat="1" applyBorder="1" applyAlignment="1">
      <alignment vertical="center"/>
    </xf>
    <xf numFmtId="0" fontId="25" fillId="0" borderId="0" xfId="0" applyFont="1"/>
    <xf numFmtId="0" fontId="7" fillId="0" borderId="5" xfId="0" applyFont="1" applyBorder="1" applyAlignment="1">
      <alignment horizontal="center" vertical="center"/>
    </xf>
    <xf numFmtId="0" fontId="7" fillId="0" borderId="13" xfId="0" applyFont="1" applyBorder="1" applyAlignment="1">
      <alignmen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0" fillId="0" borderId="1" xfId="0" applyFont="1" applyBorder="1" applyAlignment="1">
      <alignment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0" fillId="0" borderId="5"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center" vertical="center" wrapText="1"/>
    </xf>
    <xf numFmtId="0" fontId="4" fillId="0" borderId="0" xfId="0" applyFont="1" applyAlignment="1">
      <alignment vertical="center" wrapText="1"/>
    </xf>
    <xf numFmtId="6"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17" fillId="0" borderId="0" xfId="0" applyFont="1"/>
    <xf numFmtId="0" fontId="19" fillId="0" borderId="0" xfId="0" applyFont="1"/>
    <xf numFmtId="0" fontId="23" fillId="0" borderId="0" xfId="0" applyFont="1" applyAlignment="1">
      <alignment horizontal="center"/>
    </xf>
    <xf numFmtId="0" fontId="7" fillId="0" borderId="0" xfId="0" applyFont="1" applyAlignment="1">
      <alignment vertical="center" wrapText="1"/>
    </xf>
    <xf numFmtId="6" fontId="7" fillId="0" borderId="0" xfId="0" applyNumberFormat="1" applyFont="1" applyAlignment="1">
      <alignment horizontal="center" vertical="center" wrapText="1"/>
    </xf>
    <xf numFmtId="6" fontId="23" fillId="0" borderId="0" xfId="0" applyNumberFormat="1" applyFont="1" applyAlignment="1">
      <alignment horizontal="center"/>
    </xf>
    <xf numFmtId="6" fontId="7" fillId="0" borderId="0" xfId="0" applyNumberFormat="1" applyFont="1"/>
    <xf numFmtId="0" fontId="26" fillId="0" borderId="0" xfId="0" applyFont="1" applyAlignment="1">
      <alignment horizontal="center" vertical="top" wrapText="1"/>
    </xf>
    <xf numFmtId="0" fontId="27"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7" fillId="0" borderId="1" xfId="0" applyFont="1" applyBorder="1" applyAlignment="1">
      <alignment horizontal="left" vertical="center" wrapText="1" indent="2"/>
    </xf>
    <xf numFmtId="0" fontId="28" fillId="0" borderId="1" xfId="0" applyFont="1" applyBorder="1" applyAlignment="1">
      <alignment vertical="center" wrapText="1"/>
    </xf>
    <xf numFmtId="0" fontId="28" fillId="0" borderId="1" xfId="0" applyFont="1" applyBorder="1" applyAlignment="1">
      <alignment horizontal="center" vertical="center"/>
    </xf>
    <xf numFmtId="0" fontId="28" fillId="0" borderId="1" xfId="0" applyFont="1" applyBorder="1" applyAlignment="1">
      <alignment horizontal="left" vertical="center" wrapText="1" indent="2"/>
    </xf>
    <xf numFmtId="0" fontId="23" fillId="0" borderId="1" xfId="0" applyFont="1" applyBorder="1" applyAlignment="1">
      <alignment vertical="center" wrapText="1"/>
    </xf>
    <xf numFmtId="0" fontId="4" fillId="0" borderId="1" xfId="0" applyFont="1" applyBorder="1"/>
    <xf numFmtId="0" fontId="24" fillId="0" borderId="0" xfId="0" applyFont="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3" fontId="5" fillId="0" borderId="1"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15" xfId="0" applyNumberFormat="1" applyFont="1" applyBorder="1" applyAlignment="1">
      <alignment horizontal="center" vertical="center"/>
    </xf>
    <xf numFmtId="3" fontId="5" fillId="0" borderId="5" xfId="0" applyNumberFormat="1" applyFont="1" applyBorder="1" applyAlignment="1">
      <alignment horizontal="center" vertical="center"/>
    </xf>
    <xf numFmtId="0" fontId="4" fillId="0" borderId="0" xfId="0" applyFont="1" applyAlignment="1">
      <alignment horizontal="left"/>
    </xf>
    <xf numFmtId="0" fontId="8" fillId="0" borderId="0" xfId="0" applyFont="1" applyAlignment="1">
      <alignment horizontal="left" vertical="center"/>
    </xf>
    <xf numFmtId="0" fontId="5" fillId="0" borderId="1" xfId="0" applyFont="1" applyBorder="1" applyAlignment="1">
      <alignment horizontal="center" vertical="center" wrapText="1"/>
    </xf>
    <xf numFmtId="0" fontId="18" fillId="0" borderId="0" xfId="0" applyFont="1" applyAlignment="1">
      <alignment horizontal="left" vertical="center"/>
    </xf>
    <xf numFmtId="0" fontId="12" fillId="0" borderId="0" xfId="0" applyFont="1" applyAlignment="1">
      <alignment horizontal="left" vertical="top"/>
    </xf>
    <xf numFmtId="0" fontId="13" fillId="0" borderId="0" xfId="0" applyFont="1" applyAlignment="1">
      <alignment horizontal="left" vertical="top"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37" fontId="5" fillId="0" borderId="4" xfId="2" applyNumberFormat="1" applyFont="1" applyBorder="1" applyAlignment="1">
      <alignment horizontal="center" vertical="center"/>
    </xf>
    <xf numFmtId="37" fontId="5" fillId="0" borderId="15" xfId="2" applyNumberFormat="1" applyFont="1" applyBorder="1" applyAlignment="1">
      <alignment horizontal="center" vertical="center"/>
    </xf>
    <xf numFmtId="37" fontId="5" fillId="0" borderId="5" xfId="2" applyNumberFormat="1" applyFont="1" applyBorder="1" applyAlignment="1">
      <alignment horizontal="center" vertical="center"/>
    </xf>
    <xf numFmtId="0" fontId="18" fillId="0" borderId="0" xfId="0" applyFont="1" applyAlignment="1">
      <alignment horizontal="left" vertical="center" wrapText="1"/>
    </xf>
    <xf numFmtId="0" fontId="3" fillId="0" borderId="0" xfId="0" applyFont="1" applyAlignment="1">
      <alignment horizontal="center" vertical="center" wrapText="1"/>
    </xf>
    <xf numFmtId="0" fontId="26" fillId="0" borderId="0" xfId="0" applyFont="1" applyAlignment="1">
      <alignment horizontal="center" vertical="top"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vertical="center" wrapText="1"/>
    </xf>
    <xf numFmtId="0" fontId="8" fillId="0" borderId="3" xfId="0" applyFont="1" applyBorder="1" applyAlignment="1">
      <alignment horizontal="left" vertical="top" wrapText="1"/>
    </xf>
    <xf numFmtId="0" fontId="22" fillId="0" borderId="0" xfId="0" applyFont="1" applyAlignment="1">
      <alignment horizontal="right"/>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19F6E-1C7C-46AF-9671-1EEC01066C6A}">
  <dimension ref="A1:C7"/>
  <sheetViews>
    <sheetView tabSelected="1" workbookViewId="0">
      <selection activeCell="G16" sqref="G16"/>
    </sheetView>
  </sheetViews>
  <sheetFormatPr defaultRowHeight="15" x14ac:dyDescent="0.25"/>
  <cols>
    <col min="1" max="1" width="27.140625" bestFit="1" customWidth="1"/>
    <col min="2" max="2" width="13.7109375" bestFit="1" customWidth="1"/>
  </cols>
  <sheetData>
    <row r="1" spans="1:3" x14ac:dyDescent="0.25">
      <c r="A1" s="79" t="s">
        <v>0</v>
      </c>
      <c r="B1" s="79"/>
    </row>
    <row r="2" spans="1:3" x14ac:dyDescent="0.25">
      <c r="A2" s="38" t="s">
        <v>1</v>
      </c>
      <c r="B2" s="40">
        <f>'Table 1'!L49</f>
        <v>54.629629629629626</v>
      </c>
    </row>
    <row r="3" spans="1:3" x14ac:dyDescent="0.25">
      <c r="A3" s="38" t="s">
        <v>2</v>
      </c>
      <c r="B3" s="39">
        <f>Respondents!F8</f>
        <v>108</v>
      </c>
    </row>
    <row r="4" spans="1:3" x14ac:dyDescent="0.25">
      <c r="A4" s="38" t="s">
        <v>3</v>
      </c>
      <c r="B4" s="41">
        <f>'Table 1'!F49</f>
        <v>11800</v>
      </c>
    </row>
    <row r="5" spans="1:3" x14ac:dyDescent="0.25">
      <c r="A5" s="38" t="s">
        <v>4</v>
      </c>
      <c r="B5" s="44">
        <f>'Table 1'!I51</f>
        <v>1620000</v>
      </c>
    </row>
    <row r="6" spans="1:3" x14ac:dyDescent="0.25">
      <c r="A6" s="38" t="s">
        <v>5</v>
      </c>
      <c r="B6" s="44">
        <f>'Capital O&amp;M'!H11</f>
        <v>0</v>
      </c>
    </row>
    <row r="7" spans="1:3" x14ac:dyDescent="0.25">
      <c r="A7" s="38" t="s">
        <v>6</v>
      </c>
      <c r="B7" s="105" t="s">
        <v>163</v>
      </c>
      <c r="C7" s="24"/>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zoomScaleNormal="100" workbookViewId="0">
      <selection activeCell="A3" sqref="A3:I61"/>
    </sheetView>
  </sheetViews>
  <sheetFormatPr defaultRowHeight="15" x14ac:dyDescent="0.25"/>
  <cols>
    <col min="1" max="1" width="67.28515625" customWidth="1"/>
    <col min="2" max="2" width="11.140625" customWidth="1"/>
    <col min="3" max="3" width="13.140625" customWidth="1"/>
    <col min="4" max="4" width="13.7109375" customWidth="1"/>
    <col min="5" max="6" width="12.5703125" customWidth="1"/>
    <col min="7" max="7" width="12.42578125" customWidth="1"/>
    <col min="8" max="8" width="12.7109375" customWidth="1"/>
    <col min="9" max="9" width="15" customWidth="1"/>
    <col min="10" max="10" width="3.5703125" style="24" customWidth="1"/>
    <col min="11" max="11" width="14.5703125" bestFit="1" customWidth="1"/>
    <col min="12" max="13" width="13.5703125" bestFit="1" customWidth="1"/>
  </cols>
  <sheetData>
    <row r="1" spans="1:13" ht="15.75" x14ac:dyDescent="0.25">
      <c r="A1" s="1" t="s">
        <v>7</v>
      </c>
    </row>
    <row r="2" spans="1:13" x14ac:dyDescent="0.25">
      <c r="F2" s="31"/>
      <c r="G2" s="31"/>
      <c r="H2" s="31"/>
    </row>
    <row r="3" spans="1:13" ht="15" customHeight="1" x14ac:dyDescent="0.25">
      <c r="A3" s="88" t="s">
        <v>8</v>
      </c>
      <c r="B3" s="2" t="s">
        <v>9</v>
      </c>
      <c r="C3" s="2" t="s">
        <v>10</v>
      </c>
      <c r="D3" s="2" t="s">
        <v>11</v>
      </c>
      <c r="E3" s="2" t="s">
        <v>12</v>
      </c>
      <c r="F3" s="2" t="s">
        <v>13</v>
      </c>
      <c r="G3" s="2" t="s">
        <v>14</v>
      </c>
      <c r="H3" s="2" t="s">
        <v>15</v>
      </c>
      <c r="I3" s="2" t="s">
        <v>16</v>
      </c>
    </row>
    <row r="4" spans="1:13" ht="62.25" customHeight="1" x14ac:dyDescent="0.25">
      <c r="A4" s="88"/>
      <c r="B4" s="2" t="s">
        <v>17</v>
      </c>
      <c r="C4" s="2" t="s">
        <v>18</v>
      </c>
      <c r="D4" s="2" t="s">
        <v>19</v>
      </c>
      <c r="E4" s="2" t="s">
        <v>20</v>
      </c>
      <c r="F4" s="2" t="s">
        <v>21</v>
      </c>
      <c r="G4" s="2" t="s">
        <v>22</v>
      </c>
      <c r="H4" s="2" t="s">
        <v>23</v>
      </c>
      <c r="I4" s="2" t="s">
        <v>24</v>
      </c>
      <c r="J4" s="25"/>
    </row>
    <row r="5" spans="1:13" x14ac:dyDescent="0.25">
      <c r="A5" s="49" t="s">
        <v>25</v>
      </c>
      <c r="B5" s="50" t="s">
        <v>26</v>
      </c>
      <c r="C5" s="50"/>
      <c r="D5" s="51"/>
      <c r="E5" s="50"/>
      <c r="F5" s="4"/>
      <c r="G5" s="4"/>
      <c r="H5" s="4"/>
      <c r="I5" s="5"/>
    </row>
    <row r="6" spans="1:13" x14ac:dyDescent="0.25">
      <c r="A6" s="3" t="s">
        <v>27</v>
      </c>
      <c r="B6" s="4" t="s">
        <v>26</v>
      </c>
      <c r="C6" s="4"/>
      <c r="D6" s="48"/>
      <c r="E6" s="4"/>
      <c r="F6" s="4"/>
      <c r="G6" s="4"/>
      <c r="H6" s="4"/>
      <c r="I6" s="5"/>
    </row>
    <row r="7" spans="1:13" ht="15.75" x14ac:dyDescent="0.25">
      <c r="A7" s="3" t="s">
        <v>28</v>
      </c>
      <c r="B7" s="4">
        <v>25</v>
      </c>
      <c r="C7" s="4">
        <v>1</v>
      </c>
      <c r="D7" s="48">
        <f t="shared" ref="D7:D9" si="0">B7*C7</f>
        <v>25</v>
      </c>
      <c r="E7" s="4">
        <f>Respondents!$F$8</f>
        <v>108</v>
      </c>
      <c r="F7" s="4">
        <f>+D7*E7</f>
        <v>2700</v>
      </c>
      <c r="G7" s="4">
        <f>+F7*0.05</f>
        <v>135</v>
      </c>
      <c r="H7" s="4">
        <f>+F7*0.1</f>
        <v>270</v>
      </c>
      <c r="I7" s="6">
        <f>$M$11*F7+$M$12*G7+$M$13*H7</f>
        <v>425267.55</v>
      </c>
    </row>
    <row r="8" spans="1:13" x14ac:dyDescent="0.25">
      <c r="A8" s="3" t="s">
        <v>116</v>
      </c>
      <c r="B8" s="4"/>
      <c r="C8" s="4"/>
      <c r="D8" s="48"/>
      <c r="E8" s="4"/>
      <c r="F8" s="4"/>
      <c r="G8" s="4"/>
      <c r="H8" s="4"/>
      <c r="I8" s="6"/>
    </row>
    <row r="9" spans="1:13" ht="16.5" thickBot="1" x14ac:dyDescent="0.3">
      <c r="A9" s="3" t="s">
        <v>29</v>
      </c>
      <c r="B9" s="4">
        <v>410</v>
      </c>
      <c r="C9" s="4">
        <v>1</v>
      </c>
      <c r="D9" s="48">
        <f t="shared" si="0"/>
        <v>410</v>
      </c>
      <c r="E9" s="4">
        <v>0</v>
      </c>
      <c r="F9" s="4">
        <f>+D9*E9</f>
        <v>0</v>
      </c>
      <c r="G9" s="4">
        <f>+F9*0.05</f>
        <v>0</v>
      </c>
      <c r="H9" s="4">
        <f>+F9*0.1</f>
        <v>0</v>
      </c>
      <c r="I9" s="16">
        <f>$M$11*F9+$M$12*G9+$M$13*H9</f>
        <v>0</v>
      </c>
    </row>
    <row r="10" spans="1:13" ht="16.5" thickBot="1" x14ac:dyDescent="0.3">
      <c r="A10" s="3" t="s">
        <v>30</v>
      </c>
      <c r="B10" s="4" t="s">
        <v>115</v>
      </c>
      <c r="C10" s="4"/>
      <c r="D10" s="48"/>
      <c r="E10" s="4"/>
      <c r="F10" s="4"/>
      <c r="G10" s="4"/>
      <c r="H10" s="4"/>
      <c r="I10" s="16"/>
      <c r="L10" s="80" t="s">
        <v>31</v>
      </c>
      <c r="M10" s="81"/>
    </row>
    <row r="11" spans="1:13" ht="15.75" x14ac:dyDescent="0.25">
      <c r="A11" s="3" t="s">
        <v>117</v>
      </c>
      <c r="B11" s="4">
        <v>4</v>
      </c>
      <c r="C11" s="4">
        <v>1</v>
      </c>
      <c r="D11" s="48">
        <f t="shared" ref="D11" si="1">B11*C11</f>
        <v>4</v>
      </c>
      <c r="E11" s="4">
        <v>0</v>
      </c>
      <c r="F11" s="4">
        <f>+D11*E11</f>
        <v>0</v>
      </c>
      <c r="G11" s="4">
        <f>+F11*0.05</f>
        <v>0</v>
      </c>
      <c r="H11" s="4">
        <f>+F11*0.1</f>
        <v>0</v>
      </c>
      <c r="I11" s="16">
        <f>$M$11*F11+$M$12*G11+$M$13*H11</f>
        <v>0</v>
      </c>
      <c r="L11" s="32" t="s">
        <v>32</v>
      </c>
      <c r="M11" s="46">
        <v>141.75</v>
      </c>
    </row>
    <row r="12" spans="1:13" x14ac:dyDescent="0.25">
      <c r="A12" s="3" t="s">
        <v>33</v>
      </c>
      <c r="B12" s="4"/>
      <c r="C12" s="4"/>
      <c r="D12" s="48"/>
      <c r="E12" s="4"/>
      <c r="F12" s="4"/>
      <c r="G12" s="4"/>
      <c r="H12" s="4"/>
      <c r="I12" s="6"/>
      <c r="L12" s="32" t="s">
        <v>34</v>
      </c>
      <c r="M12" s="33">
        <v>172.41</v>
      </c>
    </row>
    <row r="13" spans="1:13" ht="16.5" thickBot="1" x14ac:dyDescent="0.3">
      <c r="A13" s="3" t="s">
        <v>35</v>
      </c>
      <c r="B13" s="4" t="s">
        <v>36</v>
      </c>
      <c r="C13" s="4"/>
      <c r="D13" s="48"/>
      <c r="E13" s="4"/>
      <c r="F13" s="4"/>
      <c r="G13" s="4"/>
      <c r="H13" s="4"/>
      <c r="I13" s="6"/>
      <c r="L13" s="34" t="s">
        <v>37</v>
      </c>
      <c r="M13" s="35">
        <v>71.36</v>
      </c>
    </row>
    <row r="14" spans="1:13" x14ac:dyDescent="0.25">
      <c r="A14" s="28" t="s">
        <v>130</v>
      </c>
      <c r="B14" s="4">
        <v>22</v>
      </c>
      <c r="C14" s="4">
        <v>1</v>
      </c>
      <c r="D14" s="4">
        <f>B14*C14</f>
        <v>22</v>
      </c>
      <c r="E14" s="4">
        <v>0</v>
      </c>
      <c r="F14" s="4">
        <f t="shared" ref="F14:F16" si="2">+D14*E14</f>
        <v>0</v>
      </c>
      <c r="G14" s="4">
        <f t="shared" ref="G14:G16" si="3">+F14*0.05</f>
        <v>0</v>
      </c>
      <c r="H14" s="4">
        <f t="shared" ref="H14:H16" si="4">+F14*0.1</f>
        <v>0</v>
      </c>
      <c r="I14" s="16">
        <f t="shared" ref="I14:I16" si="5">$M$11*F14+$M$12*G14+$M$13*H14</f>
        <v>0</v>
      </c>
      <c r="M14" s="31"/>
    </row>
    <row r="15" spans="1:13" x14ac:dyDescent="0.25">
      <c r="A15" s="28" t="s">
        <v>131</v>
      </c>
      <c r="B15" s="4">
        <v>1</v>
      </c>
      <c r="C15" s="4">
        <v>1</v>
      </c>
      <c r="D15" s="4">
        <f t="shared" ref="D15:D16" si="6">B15*C15</f>
        <v>1</v>
      </c>
      <c r="E15" s="4">
        <v>0</v>
      </c>
      <c r="F15" s="4">
        <f t="shared" si="2"/>
        <v>0</v>
      </c>
      <c r="G15" s="4">
        <f t="shared" si="3"/>
        <v>0</v>
      </c>
      <c r="H15" s="4">
        <f t="shared" si="4"/>
        <v>0</v>
      </c>
      <c r="I15" s="16">
        <f t="shared" si="5"/>
        <v>0</v>
      </c>
      <c r="M15" s="31"/>
    </row>
    <row r="16" spans="1:13" x14ac:dyDescent="0.25">
      <c r="A16" s="28" t="s">
        <v>132</v>
      </c>
      <c r="B16" s="4">
        <v>6</v>
      </c>
      <c r="C16" s="4">
        <v>1</v>
      </c>
      <c r="D16" s="4">
        <f t="shared" si="6"/>
        <v>6</v>
      </c>
      <c r="E16" s="4">
        <v>0</v>
      </c>
      <c r="F16" s="4">
        <f t="shared" si="2"/>
        <v>0</v>
      </c>
      <c r="G16" s="4">
        <f t="shared" si="3"/>
        <v>0</v>
      </c>
      <c r="H16" s="4">
        <f t="shared" si="4"/>
        <v>0</v>
      </c>
      <c r="I16" s="16">
        <f t="shared" si="5"/>
        <v>0</v>
      </c>
      <c r="M16" s="31"/>
    </row>
    <row r="17" spans="1:13" x14ac:dyDescent="0.25">
      <c r="A17" s="3" t="s">
        <v>38</v>
      </c>
      <c r="B17" s="4" t="s">
        <v>133</v>
      </c>
      <c r="C17" s="4"/>
      <c r="D17" s="48"/>
      <c r="E17" s="4"/>
      <c r="F17" s="7"/>
      <c r="G17" s="4"/>
      <c r="H17" s="4"/>
      <c r="I17" s="6"/>
      <c r="K17" s="17"/>
      <c r="L17" s="18"/>
      <c r="M17" s="17"/>
    </row>
    <row r="18" spans="1:13" ht="15.75" x14ac:dyDescent="0.25">
      <c r="A18" s="3" t="s">
        <v>40</v>
      </c>
      <c r="B18" s="4">
        <v>4</v>
      </c>
      <c r="C18" s="4">
        <v>12</v>
      </c>
      <c r="D18" s="48">
        <f t="shared" ref="D18" si="7">B18*C18</f>
        <v>48</v>
      </c>
      <c r="E18" s="4">
        <f>Respondents!$F$8</f>
        <v>108</v>
      </c>
      <c r="F18" s="4">
        <f>+D18*E18</f>
        <v>5184</v>
      </c>
      <c r="G18" s="4">
        <f>+F18*0.05</f>
        <v>259.2</v>
      </c>
      <c r="H18" s="4">
        <f>+F18*0.1</f>
        <v>518.4</v>
      </c>
      <c r="I18" s="6">
        <f>$M$11*F18+$M$12*G18+$M$13*H18</f>
        <v>816513.696</v>
      </c>
      <c r="K18" s="17"/>
      <c r="L18" s="17"/>
    </row>
    <row r="19" spans="1:13" ht="16.5" customHeight="1" x14ac:dyDescent="0.25">
      <c r="A19" s="3" t="s">
        <v>41</v>
      </c>
      <c r="B19" s="4" t="s">
        <v>39</v>
      </c>
      <c r="C19" s="4"/>
      <c r="D19" s="48"/>
      <c r="E19" s="4"/>
      <c r="F19" s="7"/>
      <c r="G19" s="4"/>
      <c r="H19" s="19"/>
      <c r="I19" s="6"/>
      <c r="K19" s="17"/>
    </row>
    <row r="20" spans="1:13" ht="16.5" customHeight="1" x14ac:dyDescent="0.25">
      <c r="A20" s="3" t="s">
        <v>42</v>
      </c>
      <c r="B20" s="4" t="s">
        <v>39</v>
      </c>
      <c r="C20" s="4"/>
      <c r="D20" s="48"/>
      <c r="E20" s="4"/>
      <c r="F20" s="19"/>
      <c r="G20" s="4"/>
      <c r="H20" s="20"/>
      <c r="I20" s="6"/>
      <c r="K20" s="17"/>
    </row>
    <row r="21" spans="1:13" x14ac:dyDescent="0.25">
      <c r="A21" s="3" t="s">
        <v>44</v>
      </c>
      <c r="B21" s="4"/>
      <c r="C21" s="4"/>
      <c r="D21" s="48"/>
      <c r="E21" s="4"/>
      <c r="F21" s="7"/>
      <c r="G21" s="4"/>
      <c r="H21" s="7"/>
      <c r="I21" s="6"/>
    </row>
    <row r="22" spans="1:13" ht="15.75" x14ac:dyDescent="0.25">
      <c r="A22" s="3" t="s">
        <v>45</v>
      </c>
      <c r="B22" s="4">
        <v>24</v>
      </c>
      <c r="C22" s="4">
        <v>1</v>
      </c>
      <c r="D22" s="4">
        <f t="shared" ref="D22" si="8">B22*C22</f>
        <v>24</v>
      </c>
      <c r="E22" s="4">
        <v>0</v>
      </c>
      <c r="F22" s="4">
        <f>+D22*E22</f>
        <v>0</v>
      </c>
      <c r="G22" s="4">
        <f>+F22*0.05</f>
        <v>0</v>
      </c>
      <c r="H22" s="4">
        <f>+F22*0.1</f>
        <v>0</v>
      </c>
      <c r="I22" s="16">
        <f>$M$11*F22+$M$12*G22+$M$13*H22</f>
        <v>0</v>
      </c>
    </row>
    <row r="23" spans="1:13" ht="15.75" x14ac:dyDescent="0.25">
      <c r="A23" s="3" t="s">
        <v>46</v>
      </c>
      <c r="B23" s="4"/>
      <c r="C23" s="4"/>
      <c r="D23" s="55"/>
      <c r="E23" s="15"/>
      <c r="F23" s="4"/>
      <c r="G23" s="4"/>
      <c r="H23" s="4"/>
      <c r="I23" s="16"/>
    </row>
    <row r="24" spans="1:13" x14ac:dyDescent="0.25">
      <c r="A24" s="28" t="s">
        <v>119</v>
      </c>
      <c r="B24" s="4">
        <v>80</v>
      </c>
      <c r="C24" s="4">
        <v>1</v>
      </c>
      <c r="D24" s="4">
        <f t="shared" ref="D24:D27" si="9">B24*C24</f>
        <v>80</v>
      </c>
      <c r="E24" s="4">
        <v>0</v>
      </c>
      <c r="F24" s="4">
        <f t="shared" ref="F24:F27" si="10">+D24*E24</f>
        <v>0</v>
      </c>
      <c r="G24" s="4">
        <f t="shared" ref="G24:G27" si="11">+F24*0.05</f>
        <v>0</v>
      </c>
      <c r="H24" s="4">
        <f t="shared" ref="H24:H27" si="12">+F24*0.1</f>
        <v>0</v>
      </c>
      <c r="I24" s="16">
        <f t="shared" ref="I24:I27" si="13">$M$11*F24+$M$12*G24+$M$13*H24</f>
        <v>0</v>
      </c>
    </row>
    <row r="25" spans="1:13" x14ac:dyDescent="0.25">
      <c r="A25" s="28" t="s">
        <v>120</v>
      </c>
      <c r="B25" s="4">
        <v>2</v>
      </c>
      <c r="C25" s="4">
        <v>1</v>
      </c>
      <c r="D25" s="4">
        <f t="shared" si="9"/>
        <v>2</v>
      </c>
      <c r="E25" s="4">
        <v>0</v>
      </c>
      <c r="F25" s="4">
        <f t="shared" si="10"/>
        <v>0</v>
      </c>
      <c r="G25" s="4">
        <f t="shared" si="11"/>
        <v>0</v>
      </c>
      <c r="H25" s="4">
        <f t="shared" si="12"/>
        <v>0</v>
      </c>
      <c r="I25" s="16">
        <f t="shared" si="13"/>
        <v>0</v>
      </c>
    </row>
    <row r="26" spans="1:13" x14ac:dyDescent="0.25">
      <c r="A26" s="28" t="s">
        <v>121</v>
      </c>
      <c r="B26" s="4">
        <v>2</v>
      </c>
      <c r="C26" s="4">
        <v>1</v>
      </c>
      <c r="D26" s="4">
        <f t="shared" si="9"/>
        <v>2</v>
      </c>
      <c r="E26" s="4">
        <v>0</v>
      </c>
      <c r="F26" s="4">
        <f t="shared" si="10"/>
        <v>0</v>
      </c>
      <c r="G26" s="4">
        <f t="shared" si="11"/>
        <v>0</v>
      </c>
      <c r="H26" s="4">
        <f t="shared" si="12"/>
        <v>0</v>
      </c>
      <c r="I26" s="16">
        <f t="shared" si="13"/>
        <v>0</v>
      </c>
    </row>
    <row r="27" spans="1:13" x14ac:dyDescent="0.25">
      <c r="A27" s="28" t="s">
        <v>122</v>
      </c>
      <c r="B27" s="4">
        <v>2</v>
      </c>
      <c r="C27" s="4">
        <v>1</v>
      </c>
      <c r="D27" s="4">
        <f t="shared" si="9"/>
        <v>2</v>
      </c>
      <c r="E27" s="4">
        <v>0</v>
      </c>
      <c r="F27" s="4">
        <f t="shared" si="10"/>
        <v>0</v>
      </c>
      <c r="G27" s="4">
        <f t="shared" si="11"/>
        <v>0</v>
      </c>
      <c r="H27" s="4">
        <f t="shared" si="12"/>
        <v>0</v>
      </c>
      <c r="I27" s="16">
        <f t="shared" si="13"/>
        <v>0</v>
      </c>
    </row>
    <row r="28" spans="1:13" ht="15.75" x14ac:dyDescent="0.25">
      <c r="A28" s="3" t="s">
        <v>47</v>
      </c>
      <c r="B28" s="4" t="s">
        <v>26</v>
      </c>
      <c r="C28" s="4"/>
      <c r="D28" s="56"/>
      <c r="E28" s="57"/>
      <c r="F28" s="4"/>
      <c r="G28" s="4"/>
      <c r="H28" s="4"/>
      <c r="I28" s="6"/>
    </row>
    <row r="29" spans="1:13" ht="15.75" x14ac:dyDescent="0.25">
      <c r="A29" s="3" t="s">
        <v>48</v>
      </c>
      <c r="B29" s="4" t="s">
        <v>26</v>
      </c>
      <c r="C29" s="4"/>
      <c r="D29" s="48"/>
      <c r="E29" s="4"/>
      <c r="F29" s="4"/>
      <c r="G29" s="4"/>
      <c r="H29" s="4"/>
      <c r="I29" s="6"/>
    </row>
    <row r="30" spans="1:13" ht="15.75" x14ac:dyDescent="0.25">
      <c r="A30" s="3" t="s">
        <v>49</v>
      </c>
      <c r="B30" s="4">
        <v>2</v>
      </c>
      <c r="C30" s="4">
        <v>1</v>
      </c>
      <c r="D30" s="4">
        <f t="shared" ref="D30:D31" si="14">B30*C30</f>
        <v>2</v>
      </c>
      <c r="E30" s="4">
        <v>0</v>
      </c>
      <c r="F30" s="4">
        <f t="shared" ref="F30:F31" si="15">+D30*E30</f>
        <v>0</v>
      </c>
      <c r="G30" s="4">
        <f t="shared" ref="G30:G31" si="16">+F30*0.05</f>
        <v>0</v>
      </c>
      <c r="H30" s="4">
        <f t="shared" ref="H30:H31" si="17">+F30*0.1</f>
        <v>0</v>
      </c>
      <c r="I30" s="16">
        <f>$M$11*F30+$M$12*G30+$M$13*H30</f>
        <v>0</v>
      </c>
    </row>
    <row r="31" spans="1:13" ht="15.75" x14ac:dyDescent="0.25">
      <c r="A31" s="3" t="s">
        <v>50</v>
      </c>
      <c r="B31" s="4">
        <v>4</v>
      </c>
      <c r="C31" s="4">
        <v>1</v>
      </c>
      <c r="D31" s="4">
        <f t="shared" si="14"/>
        <v>4</v>
      </c>
      <c r="E31" s="4">
        <v>0</v>
      </c>
      <c r="F31" s="4">
        <f t="shared" si="15"/>
        <v>0</v>
      </c>
      <c r="G31" s="4">
        <f t="shared" si="16"/>
        <v>0</v>
      </c>
      <c r="H31" s="4">
        <f t="shared" si="17"/>
        <v>0</v>
      </c>
      <c r="I31" s="16">
        <f t="shared" ref="I31" si="18">$M$11*F31+$M$12*G31+$M$13*H31</f>
        <v>0</v>
      </c>
    </row>
    <row r="32" spans="1:13" x14ac:dyDescent="0.25">
      <c r="A32" s="3" t="s">
        <v>51</v>
      </c>
      <c r="B32" s="4"/>
      <c r="C32" s="4"/>
      <c r="D32" s="48"/>
      <c r="E32" s="4"/>
      <c r="F32" s="4"/>
      <c r="G32" s="4"/>
      <c r="H32" s="4"/>
      <c r="I32" s="6"/>
    </row>
    <row r="33" spans="1:12" ht="15.75" x14ac:dyDescent="0.25">
      <c r="A33" s="3" t="s">
        <v>52</v>
      </c>
      <c r="B33" s="4">
        <v>8</v>
      </c>
      <c r="C33" s="4">
        <v>2</v>
      </c>
      <c r="D33" s="48">
        <f t="shared" ref="D33" si="19">B33*C33</f>
        <v>16</v>
      </c>
      <c r="E33" s="4">
        <f>Respondents!$F$8</f>
        <v>108</v>
      </c>
      <c r="F33" s="4">
        <f>+D33*E33</f>
        <v>1728</v>
      </c>
      <c r="G33" s="4">
        <f>+F33*0.05</f>
        <v>86.4</v>
      </c>
      <c r="H33" s="4">
        <f>+F33*0.1</f>
        <v>172.8</v>
      </c>
      <c r="I33" s="6">
        <f>$M$11*F33+$M$12*G33+$M$13*H33</f>
        <v>272171.23199999996</v>
      </c>
    </row>
    <row r="34" spans="1:12" ht="15.75" x14ac:dyDescent="0.25">
      <c r="A34" s="3" t="s">
        <v>53</v>
      </c>
      <c r="B34" s="4" t="s">
        <v>26</v>
      </c>
      <c r="C34" s="4"/>
      <c r="D34" s="53"/>
      <c r="E34" s="54"/>
      <c r="F34" s="4"/>
      <c r="G34" s="4"/>
      <c r="H34" s="4"/>
      <c r="I34" s="6"/>
    </row>
    <row r="35" spans="1:12" x14ac:dyDescent="0.25">
      <c r="A35" s="28" t="s">
        <v>123</v>
      </c>
      <c r="B35" s="4">
        <v>16</v>
      </c>
      <c r="C35" s="4">
        <v>4</v>
      </c>
      <c r="D35" s="4">
        <f t="shared" ref="D35:D36" si="20">B35*C35</f>
        <v>64</v>
      </c>
      <c r="E35" s="4">
        <v>0</v>
      </c>
      <c r="F35" s="4">
        <f t="shared" ref="F35:F36" si="21">+D35*E35</f>
        <v>0</v>
      </c>
      <c r="G35" s="4">
        <f t="shared" ref="G35:G36" si="22">+F35*0.05</f>
        <v>0</v>
      </c>
      <c r="H35" s="4">
        <f t="shared" ref="H35:H36" si="23">+F35*0.1</f>
        <v>0</v>
      </c>
      <c r="I35" s="16">
        <f t="shared" ref="I35:I36" si="24">$M$11*F35+$M$12*G35+$M$13*H35</f>
        <v>0</v>
      </c>
    </row>
    <row r="36" spans="1:12" x14ac:dyDescent="0.25">
      <c r="A36" s="28" t="s">
        <v>124</v>
      </c>
      <c r="B36" s="4">
        <v>8</v>
      </c>
      <c r="C36" s="4">
        <v>1</v>
      </c>
      <c r="D36" s="4">
        <f t="shared" si="20"/>
        <v>8</v>
      </c>
      <c r="E36" s="4">
        <v>0</v>
      </c>
      <c r="F36" s="4">
        <f t="shared" si="21"/>
        <v>0</v>
      </c>
      <c r="G36" s="4">
        <f t="shared" si="22"/>
        <v>0</v>
      </c>
      <c r="H36" s="4">
        <f t="shared" si="23"/>
        <v>0</v>
      </c>
      <c r="I36" s="16">
        <f t="shared" si="24"/>
        <v>0</v>
      </c>
    </row>
    <row r="37" spans="1:12" x14ac:dyDescent="0.25">
      <c r="A37" s="28" t="s">
        <v>125</v>
      </c>
      <c r="B37" s="4" t="s">
        <v>115</v>
      </c>
      <c r="C37" s="4"/>
      <c r="D37" s="4"/>
      <c r="E37" s="4"/>
      <c r="F37" s="7"/>
      <c r="G37" s="7"/>
      <c r="H37" s="7"/>
      <c r="I37" s="6"/>
    </row>
    <row r="38" spans="1:12" x14ac:dyDescent="0.25">
      <c r="A38" s="28" t="s">
        <v>126</v>
      </c>
      <c r="B38" s="4" t="s">
        <v>127</v>
      </c>
      <c r="C38" s="4"/>
      <c r="D38" s="4"/>
      <c r="E38" s="4"/>
      <c r="F38" s="7"/>
      <c r="G38" s="7"/>
      <c r="H38" s="7"/>
      <c r="I38" s="6"/>
    </row>
    <row r="39" spans="1:12" x14ac:dyDescent="0.25">
      <c r="A39" s="28" t="s">
        <v>128</v>
      </c>
      <c r="B39" s="4">
        <v>8</v>
      </c>
      <c r="C39" s="4">
        <v>1</v>
      </c>
      <c r="D39" s="4">
        <f t="shared" ref="D39" si="25">B39*C39</f>
        <v>8</v>
      </c>
      <c r="E39" s="4">
        <v>0</v>
      </c>
      <c r="F39" s="7">
        <f t="shared" ref="F39" si="26">D39*E39</f>
        <v>0</v>
      </c>
      <c r="G39" s="7">
        <f t="shared" ref="G39" si="27">+F39*0.05</f>
        <v>0</v>
      </c>
      <c r="H39" s="7">
        <f t="shared" ref="H39" si="28">+F39*0.1</f>
        <v>0</v>
      </c>
      <c r="I39" s="16">
        <f>+$L$6*F39+$L$5*G39+$L$7*H39</f>
        <v>0</v>
      </c>
    </row>
    <row r="40" spans="1:12" x14ac:dyDescent="0.25">
      <c r="A40" s="52" t="s">
        <v>43</v>
      </c>
      <c r="B40" s="4"/>
      <c r="C40" s="4"/>
      <c r="D40" s="48"/>
      <c r="E40" s="4"/>
      <c r="F40" s="83">
        <f>SUM(F5:H39)</f>
        <v>11053.8</v>
      </c>
      <c r="G40" s="84"/>
      <c r="H40" s="85"/>
      <c r="I40" s="10">
        <f>SUM(I5:I39)</f>
        <v>1513952.4780000001</v>
      </c>
    </row>
    <row r="41" spans="1:12" x14ac:dyDescent="0.25">
      <c r="A41" s="3" t="s">
        <v>54</v>
      </c>
      <c r="B41" s="4"/>
      <c r="C41" s="4"/>
      <c r="D41" s="53"/>
      <c r="E41" s="54"/>
      <c r="F41" s="4"/>
      <c r="G41" s="4"/>
      <c r="H41" s="4"/>
      <c r="I41" s="6"/>
    </row>
    <row r="42" spans="1:12" x14ac:dyDescent="0.25">
      <c r="A42" s="3" t="s">
        <v>55</v>
      </c>
      <c r="B42" s="4">
        <v>0</v>
      </c>
      <c r="C42" s="4">
        <v>1</v>
      </c>
      <c r="D42" s="48">
        <f t="shared" ref="D42" si="29">B42*C42</f>
        <v>0</v>
      </c>
      <c r="E42" s="4">
        <f>Respondents!$F$8</f>
        <v>108</v>
      </c>
      <c r="F42" s="4">
        <f>+D42*E42</f>
        <v>0</v>
      </c>
      <c r="G42" s="4">
        <f>+F42*0.05</f>
        <v>0</v>
      </c>
      <c r="H42" s="4">
        <f>+F42*0.1</f>
        <v>0</v>
      </c>
      <c r="I42" s="16">
        <f>$M$11*F42+$M$12*G42+$M$13*H42</f>
        <v>0</v>
      </c>
    </row>
    <row r="43" spans="1:12" x14ac:dyDescent="0.25">
      <c r="A43" s="3" t="s">
        <v>56</v>
      </c>
      <c r="B43" s="4" t="s">
        <v>36</v>
      </c>
      <c r="C43" s="4"/>
      <c r="D43" s="53"/>
      <c r="E43" s="54"/>
      <c r="F43" s="4"/>
      <c r="G43" s="4"/>
      <c r="H43" s="4"/>
      <c r="I43" s="6"/>
    </row>
    <row r="44" spans="1:12" x14ac:dyDescent="0.25">
      <c r="A44" s="3" t="s">
        <v>57</v>
      </c>
      <c r="B44" s="4">
        <v>6</v>
      </c>
      <c r="C44" s="4">
        <v>1</v>
      </c>
      <c r="D44" s="48">
        <f t="shared" ref="D44" si="30">B44*C44</f>
        <v>6</v>
      </c>
      <c r="E44" s="4">
        <f>Respondents!$F$8</f>
        <v>108</v>
      </c>
      <c r="F44" s="4">
        <f>+D44*E44</f>
        <v>648</v>
      </c>
      <c r="G44" s="4">
        <f>+F44*0.05</f>
        <v>32.4</v>
      </c>
      <c r="H44" s="4">
        <f>+F44*0.1</f>
        <v>64.8</v>
      </c>
      <c r="I44" s="6">
        <f>$M$11*F44+$M$12*G44+$M$13*H44</f>
        <v>102064.212</v>
      </c>
    </row>
    <row r="45" spans="1:12" x14ac:dyDescent="0.25">
      <c r="A45" s="3" t="s">
        <v>58</v>
      </c>
      <c r="B45" s="4" t="s">
        <v>26</v>
      </c>
      <c r="C45" s="4"/>
      <c r="D45" s="53"/>
      <c r="E45" s="54"/>
      <c r="F45" s="4"/>
      <c r="G45" s="4"/>
      <c r="H45" s="4"/>
      <c r="I45" s="6"/>
    </row>
    <row r="46" spans="1:12" x14ac:dyDescent="0.25">
      <c r="A46" s="3" t="s">
        <v>59</v>
      </c>
      <c r="B46" s="4" t="s">
        <v>36</v>
      </c>
      <c r="C46" s="4"/>
      <c r="D46" s="53"/>
      <c r="E46" s="54"/>
      <c r="F46" s="4"/>
      <c r="G46" s="4"/>
      <c r="H46" s="4"/>
      <c r="I46" s="6"/>
    </row>
    <row r="47" spans="1:12" x14ac:dyDescent="0.25">
      <c r="A47" s="3" t="s">
        <v>60</v>
      </c>
      <c r="B47" s="4" t="s">
        <v>26</v>
      </c>
      <c r="C47" s="4"/>
      <c r="D47" s="53"/>
      <c r="E47" s="54"/>
      <c r="F47" s="82"/>
      <c r="G47" s="82"/>
      <c r="H47" s="82"/>
      <c r="I47" s="10"/>
    </row>
    <row r="48" spans="1:12" x14ac:dyDescent="0.25">
      <c r="A48" s="11" t="s">
        <v>61</v>
      </c>
      <c r="B48" s="8"/>
      <c r="C48" s="8"/>
      <c r="D48" s="8"/>
      <c r="E48" s="8"/>
      <c r="F48" s="82">
        <f>SUM(F42:H46)</f>
        <v>745.19999999999993</v>
      </c>
      <c r="G48" s="82"/>
      <c r="H48" s="82"/>
      <c r="I48" s="10">
        <f>SUM(I42:I47)</f>
        <v>102064.212</v>
      </c>
      <c r="K48" s="42" t="s">
        <v>62</v>
      </c>
      <c r="L48" s="42" t="s">
        <v>63</v>
      </c>
    </row>
    <row r="49" spans="1:14" ht="15.75" x14ac:dyDescent="0.25">
      <c r="A49" s="9" t="s">
        <v>64</v>
      </c>
      <c r="B49" s="9"/>
      <c r="C49" s="9"/>
      <c r="D49" s="9"/>
      <c r="E49" s="9"/>
      <c r="F49" s="82">
        <f>ROUND(F40+F48,-1)</f>
        <v>11800</v>
      </c>
      <c r="G49" s="82"/>
      <c r="H49" s="82"/>
      <c r="I49" s="10">
        <f>ROUND(I40+I44,-4)</f>
        <v>1620000</v>
      </c>
      <c r="K49" s="45">
        <f>Responses!E12</f>
        <v>216</v>
      </c>
      <c r="L49" s="43">
        <f>+F49/K49</f>
        <v>54.629629629629626</v>
      </c>
    </row>
    <row r="50" spans="1:14" ht="15.75" x14ac:dyDescent="0.25">
      <c r="A50" s="9" t="s">
        <v>65</v>
      </c>
      <c r="B50" s="9"/>
      <c r="C50" s="9"/>
      <c r="D50" s="9"/>
      <c r="E50" s="9"/>
      <c r="F50" s="13"/>
      <c r="G50" s="13"/>
      <c r="H50" s="13"/>
      <c r="I50" s="10">
        <f>'Capital O&amp;M'!H11</f>
        <v>0</v>
      </c>
    </row>
    <row r="51" spans="1:14" ht="15.75" x14ac:dyDescent="0.25">
      <c r="A51" s="9" t="s">
        <v>114</v>
      </c>
      <c r="B51" s="9"/>
      <c r="C51" s="9"/>
      <c r="D51" s="9"/>
      <c r="E51" s="9"/>
      <c r="F51" s="13"/>
      <c r="G51" s="13"/>
      <c r="H51" s="13"/>
      <c r="I51" s="10">
        <f>+ROUND(I49+I50,-4)</f>
        <v>1620000</v>
      </c>
    </row>
    <row r="53" spans="1:14" x14ac:dyDescent="0.25">
      <c r="A53" s="90" t="s">
        <v>66</v>
      </c>
      <c r="B53" s="90"/>
      <c r="C53" s="90"/>
      <c r="D53" s="90"/>
      <c r="E53" s="90"/>
      <c r="F53" s="90"/>
      <c r="G53" s="90"/>
      <c r="H53" s="90"/>
      <c r="I53" s="90"/>
    </row>
    <row r="54" spans="1:14" ht="18.75" x14ac:dyDescent="0.25">
      <c r="A54" s="89" t="s">
        <v>67</v>
      </c>
      <c r="B54" s="89"/>
      <c r="C54" s="89"/>
      <c r="D54" s="89"/>
      <c r="E54" s="89"/>
      <c r="F54" s="89"/>
      <c r="G54" s="89"/>
      <c r="H54" s="89"/>
      <c r="I54" s="89"/>
    </row>
    <row r="55" spans="1:14" ht="56.25" customHeight="1" x14ac:dyDescent="0.25">
      <c r="A55" s="91" t="s">
        <v>68</v>
      </c>
      <c r="B55" s="91"/>
      <c r="C55" s="91"/>
      <c r="D55" s="91"/>
      <c r="E55" s="91"/>
      <c r="F55" s="91"/>
      <c r="G55" s="91"/>
      <c r="H55" s="91"/>
      <c r="I55" s="91"/>
    </row>
    <row r="56" spans="1:14" ht="15.75" x14ac:dyDescent="0.25">
      <c r="A56" s="87" t="s">
        <v>129</v>
      </c>
      <c r="B56" s="87"/>
      <c r="C56" s="87"/>
      <c r="D56" s="87"/>
      <c r="E56" s="87"/>
      <c r="F56" s="87"/>
      <c r="G56" s="87"/>
      <c r="H56" s="87"/>
      <c r="I56" s="87"/>
    </row>
    <row r="57" spans="1:14" ht="18.75" x14ac:dyDescent="0.25">
      <c r="A57" s="89" t="s">
        <v>118</v>
      </c>
      <c r="B57" s="89"/>
      <c r="C57" s="89"/>
      <c r="D57" s="89"/>
      <c r="E57" s="89"/>
      <c r="F57" s="89"/>
      <c r="G57" s="89"/>
      <c r="H57" s="89"/>
      <c r="I57" s="89"/>
      <c r="K57" s="30"/>
      <c r="L57" s="30"/>
      <c r="M57" s="30"/>
      <c r="N57" s="30"/>
    </row>
    <row r="58" spans="1:14" ht="18.75" x14ac:dyDescent="0.25">
      <c r="A58" s="89" t="s">
        <v>69</v>
      </c>
      <c r="B58" s="89"/>
      <c r="C58" s="89"/>
      <c r="D58" s="89"/>
      <c r="E58" s="89"/>
      <c r="F58" s="89"/>
      <c r="G58" s="89"/>
      <c r="H58" s="89"/>
      <c r="I58" s="89"/>
      <c r="K58" s="30"/>
      <c r="L58" s="30"/>
      <c r="M58" s="30"/>
      <c r="N58" s="30"/>
    </row>
    <row r="59" spans="1:14" ht="16.5" x14ac:dyDescent="0.25">
      <c r="A59" s="86" t="s">
        <v>70</v>
      </c>
      <c r="B59" s="86"/>
      <c r="C59" s="86"/>
      <c r="D59" s="86"/>
      <c r="E59" s="86"/>
      <c r="F59" s="86"/>
      <c r="G59" s="86"/>
      <c r="H59" s="86"/>
      <c r="I59" s="86"/>
      <c r="K59" s="30"/>
      <c r="L59" s="30"/>
      <c r="M59" s="30"/>
      <c r="N59" s="30"/>
    </row>
    <row r="60" spans="1:14" ht="15.75" x14ac:dyDescent="0.25">
      <c r="A60" s="87" t="s">
        <v>71</v>
      </c>
      <c r="B60" s="87"/>
      <c r="C60" s="87"/>
      <c r="D60" s="87"/>
      <c r="E60" s="87"/>
      <c r="F60" s="87"/>
      <c r="G60" s="87"/>
      <c r="H60" s="87"/>
      <c r="I60" s="87"/>
      <c r="K60" s="30"/>
      <c r="L60" s="30"/>
      <c r="M60" s="30"/>
      <c r="N60" s="30"/>
    </row>
    <row r="61" spans="1:14" ht="15.75" x14ac:dyDescent="0.25">
      <c r="A61" s="87" t="s">
        <v>72</v>
      </c>
      <c r="B61" s="87"/>
      <c r="C61" s="87"/>
      <c r="D61" s="87"/>
      <c r="E61" s="87"/>
      <c r="F61" s="87"/>
      <c r="G61" s="87"/>
      <c r="H61" s="87"/>
      <c r="I61" s="87"/>
      <c r="K61" s="30"/>
      <c r="L61" s="30"/>
      <c r="M61" s="30"/>
      <c r="N61" s="30"/>
    </row>
    <row r="62" spans="1:14" x14ac:dyDescent="0.25">
      <c r="B62" s="39"/>
      <c r="C62" s="39"/>
      <c r="D62" s="39"/>
      <c r="E62" s="39"/>
      <c r="F62" s="39"/>
      <c r="G62" s="39"/>
      <c r="H62" s="39"/>
      <c r="I62" s="39"/>
      <c r="K62" s="30"/>
      <c r="L62" s="30"/>
      <c r="M62" s="30"/>
      <c r="N62" s="30"/>
    </row>
  </sheetData>
  <mergeCells count="15">
    <mergeCell ref="A60:I60"/>
    <mergeCell ref="A61:I61"/>
    <mergeCell ref="A3:A4"/>
    <mergeCell ref="F47:H47"/>
    <mergeCell ref="A56:I56"/>
    <mergeCell ref="A57:I57"/>
    <mergeCell ref="A58:I58"/>
    <mergeCell ref="A54:I54"/>
    <mergeCell ref="A53:I53"/>
    <mergeCell ref="A55:I55"/>
    <mergeCell ref="L10:M10"/>
    <mergeCell ref="F48:H48"/>
    <mergeCell ref="F49:H49"/>
    <mergeCell ref="F40:H40"/>
    <mergeCell ref="A59:I5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8"/>
  <sheetViews>
    <sheetView zoomScale="109" zoomScaleNormal="109" workbookViewId="0">
      <selection activeCell="A3" sqref="A3:I32"/>
    </sheetView>
  </sheetViews>
  <sheetFormatPr defaultRowHeight="15" x14ac:dyDescent="0.25"/>
  <cols>
    <col min="1" max="1" width="39.5703125" customWidth="1"/>
    <col min="2" max="2" width="10" customWidth="1"/>
    <col min="3" max="3" width="10.5703125" customWidth="1"/>
    <col min="7" max="7" width="10" customWidth="1"/>
    <col min="9" max="9" width="12.5703125" customWidth="1"/>
    <col min="11" max="11" width="10.85546875" bestFit="1" customWidth="1"/>
    <col min="12" max="12" width="9.7109375" customWidth="1"/>
    <col min="13" max="13" width="11.85546875" customWidth="1"/>
    <col min="15" max="15" width="18.140625" customWidth="1"/>
  </cols>
  <sheetData>
    <row r="1" spans="1:15" x14ac:dyDescent="0.25">
      <c r="A1" s="14" t="s">
        <v>73</v>
      </c>
    </row>
    <row r="3" spans="1:15" ht="15" customHeight="1" x14ac:dyDescent="0.25">
      <c r="A3" s="88" t="s">
        <v>74</v>
      </c>
      <c r="B3" s="2" t="s">
        <v>9</v>
      </c>
      <c r="C3" s="2" t="s">
        <v>10</v>
      </c>
      <c r="D3" s="2" t="s">
        <v>11</v>
      </c>
      <c r="E3" s="2" t="s">
        <v>75</v>
      </c>
      <c r="F3" s="2" t="s">
        <v>13</v>
      </c>
      <c r="G3" s="2" t="s">
        <v>14</v>
      </c>
      <c r="H3" s="2" t="s">
        <v>15</v>
      </c>
      <c r="I3" s="2" t="s">
        <v>76</v>
      </c>
    </row>
    <row r="4" spans="1:15" ht="63.75" x14ac:dyDescent="0.25">
      <c r="A4" s="88"/>
      <c r="B4" s="2" t="s">
        <v>77</v>
      </c>
      <c r="C4" s="2" t="s">
        <v>78</v>
      </c>
      <c r="D4" s="2" t="s">
        <v>79</v>
      </c>
      <c r="E4" s="70" t="s">
        <v>80</v>
      </c>
      <c r="F4" s="2" t="s">
        <v>81</v>
      </c>
      <c r="G4" s="2" t="s">
        <v>82</v>
      </c>
      <c r="H4" s="2" t="s">
        <v>83</v>
      </c>
      <c r="I4" s="70" t="s">
        <v>84</v>
      </c>
      <c r="L4" s="21"/>
    </row>
    <row r="5" spans="1:15" x14ac:dyDescent="0.25">
      <c r="A5" s="28" t="s">
        <v>140</v>
      </c>
      <c r="B5" s="4">
        <v>25</v>
      </c>
      <c r="C5" s="4">
        <v>1</v>
      </c>
      <c r="D5" s="4">
        <f>B5*C5</f>
        <v>25</v>
      </c>
      <c r="E5" s="4">
        <v>0</v>
      </c>
      <c r="F5" s="4">
        <f>+D5*E5</f>
        <v>0</v>
      </c>
      <c r="G5" s="4">
        <f>+F5*0.05</f>
        <v>0</v>
      </c>
      <c r="H5" s="4">
        <f>+F5*0.1</f>
        <v>0</v>
      </c>
      <c r="I5" s="16">
        <f>+$L$7*F5+$L$6*G5+$L$8*H5</f>
        <v>0</v>
      </c>
      <c r="K5" s="92" t="s">
        <v>31</v>
      </c>
      <c r="L5" s="93"/>
    </row>
    <row r="6" spans="1:15" ht="25.5" x14ac:dyDescent="0.25">
      <c r="A6" s="28" t="s">
        <v>153</v>
      </c>
      <c r="B6" s="4">
        <v>4</v>
      </c>
      <c r="C6" s="4">
        <v>1</v>
      </c>
      <c r="D6" s="4">
        <f t="shared" ref="D6:D26" si="0">B6*C6</f>
        <v>4</v>
      </c>
      <c r="E6" s="4">
        <v>108</v>
      </c>
      <c r="F6" s="4">
        <f>+D6*E6</f>
        <v>432</v>
      </c>
      <c r="G6" s="4">
        <f>+F6*0.05</f>
        <v>21.6</v>
      </c>
      <c r="H6" s="4">
        <f>+F6*0.1</f>
        <v>43.2</v>
      </c>
      <c r="I6" s="16">
        <f>+$L$7*F6+$L$6*G6+$L$8*H6</f>
        <v>27649.728000000003</v>
      </c>
      <c r="K6" s="32" t="s">
        <v>85</v>
      </c>
      <c r="L6" s="36">
        <v>76.92</v>
      </c>
    </row>
    <row r="7" spans="1:15" x14ac:dyDescent="0.25">
      <c r="A7" s="28" t="s">
        <v>141</v>
      </c>
      <c r="B7" s="4"/>
      <c r="C7" s="4"/>
      <c r="D7" s="4"/>
      <c r="E7" s="4"/>
      <c r="F7" s="4"/>
      <c r="G7" s="4"/>
      <c r="H7" s="4"/>
      <c r="I7" s="16"/>
      <c r="K7" s="32" t="s">
        <v>86</v>
      </c>
      <c r="L7" s="36">
        <v>57.07</v>
      </c>
      <c r="M7" s="22"/>
      <c r="O7" s="23"/>
    </row>
    <row r="8" spans="1:15" ht="15.75" thickBot="1" x14ac:dyDescent="0.3">
      <c r="A8" s="28" t="s">
        <v>154</v>
      </c>
      <c r="B8" s="4">
        <v>2</v>
      </c>
      <c r="C8" s="4">
        <v>1</v>
      </c>
      <c r="D8" s="4">
        <f t="shared" si="0"/>
        <v>2</v>
      </c>
      <c r="E8" s="4">
        <f>'Table 1'!E22</f>
        <v>0</v>
      </c>
      <c r="F8" s="4">
        <f t="shared" ref="F8:F26" si="1">+D8*E8</f>
        <v>0</v>
      </c>
      <c r="G8" s="4">
        <f t="shared" ref="G8:G26" si="2">+F8*0.05</f>
        <v>0</v>
      </c>
      <c r="H8" s="4">
        <f t="shared" ref="H8:H26" si="3">+F8*0.1</f>
        <v>0</v>
      </c>
      <c r="I8" s="16">
        <f t="shared" ref="I8:I26" si="4">+$L$7*F8+$L$6*G8+$L$8*H8</f>
        <v>0</v>
      </c>
      <c r="K8" s="34" t="s">
        <v>87</v>
      </c>
      <c r="L8" s="37">
        <v>30.880000000000003</v>
      </c>
      <c r="M8" s="22"/>
      <c r="O8" s="23"/>
    </row>
    <row r="9" spans="1:15" x14ac:dyDescent="0.25">
      <c r="A9" s="28" t="s">
        <v>155</v>
      </c>
      <c r="B9" s="4"/>
      <c r="C9" s="4"/>
      <c r="D9" s="4"/>
      <c r="E9" s="4"/>
      <c r="F9" s="4"/>
      <c r="G9" s="4"/>
      <c r="H9" s="4"/>
      <c r="I9" s="16"/>
    </row>
    <row r="10" spans="1:15" ht="25.5" x14ac:dyDescent="0.25">
      <c r="A10" s="73" t="s">
        <v>142</v>
      </c>
      <c r="B10" s="4">
        <v>12</v>
      </c>
      <c r="C10" s="4">
        <v>1</v>
      </c>
      <c r="D10" s="4">
        <f t="shared" si="0"/>
        <v>12</v>
      </c>
      <c r="E10" s="4">
        <f>'Table 1'!E24</f>
        <v>0</v>
      </c>
      <c r="F10" s="4">
        <f t="shared" si="1"/>
        <v>0</v>
      </c>
      <c r="G10" s="4">
        <f t="shared" si="2"/>
        <v>0</v>
      </c>
      <c r="H10" s="4">
        <f t="shared" si="3"/>
        <v>0</v>
      </c>
      <c r="I10" s="16">
        <f t="shared" si="4"/>
        <v>0</v>
      </c>
    </row>
    <row r="11" spans="1:15" x14ac:dyDescent="0.25">
      <c r="A11" s="73" t="s">
        <v>143</v>
      </c>
      <c r="B11" s="4">
        <v>2</v>
      </c>
      <c r="C11" s="4">
        <v>1</v>
      </c>
      <c r="D11" s="4">
        <f t="shared" si="0"/>
        <v>2</v>
      </c>
      <c r="E11" s="4">
        <f>'Table 1'!E25</f>
        <v>0</v>
      </c>
      <c r="F11" s="4">
        <f t="shared" si="1"/>
        <v>0</v>
      </c>
      <c r="G11" s="4">
        <f t="shared" si="2"/>
        <v>0</v>
      </c>
      <c r="H11" s="4">
        <f t="shared" si="3"/>
        <v>0</v>
      </c>
      <c r="I11" s="16">
        <f t="shared" si="4"/>
        <v>0</v>
      </c>
    </row>
    <row r="12" spans="1:15" x14ac:dyDescent="0.25">
      <c r="A12" s="73" t="s">
        <v>144</v>
      </c>
      <c r="B12" s="4">
        <v>2</v>
      </c>
      <c r="C12" s="4">
        <v>1</v>
      </c>
      <c r="D12" s="4">
        <f t="shared" si="0"/>
        <v>2</v>
      </c>
      <c r="E12" s="4">
        <f>'Table 1'!E26</f>
        <v>0</v>
      </c>
      <c r="F12" s="4">
        <f t="shared" ref="F12:F13" si="5">+D12*E12</f>
        <v>0</v>
      </c>
      <c r="G12" s="4">
        <f t="shared" ref="G12:G13" si="6">+F12*0.05</f>
        <v>0</v>
      </c>
      <c r="H12" s="4">
        <f t="shared" ref="H12" si="7">+F12*0.1</f>
        <v>0</v>
      </c>
      <c r="I12" s="16">
        <f t="shared" ref="I12" si="8">+$L$7*F12+$L$6*G12+$L$8*H12</f>
        <v>0</v>
      </c>
    </row>
    <row r="13" spans="1:15" x14ac:dyDescent="0.25">
      <c r="A13" s="73" t="s">
        <v>145</v>
      </c>
      <c r="B13" s="4">
        <v>2</v>
      </c>
      <c r="C13" s="4">
        <v>1</v>
      </c>
      <c r="D13" s="4">
        <f t="shared" si="0"/>
        <v>2</v>
      </c>
      <c r="E13" s="4">
        <f>'Table 1'!E27</f>
        <v>0</v>
      </c>
      <c r="F13" s="4">
        <f t="shared" si="5"/>
        <v>0</v>
      </c>
      <c r="G13" s="4">
        <f t="shared" si="6"/>
        <v>0</v>
      </c>
      <c r="H13" s="4">
        <f>+F13*0.1</f>
        <v>0</v>
      </c>
      <c r="I13" s="16">
        <f>+$L$7*F13+$L$6*G13+$L$8*H13</f>
        <v>0</v>
      </c>
    </row>
    <row r="14" spans="1:15" x14ac:dyDescent="0.25">
      <c r="A14" s="28" t="s">
        <v>146</v>
      </c>
      <c r="B14" s="4" t="s">
        <v>26</v>
      </c>
      <c r="C14" s="4"/>
      <c r="D14" s="4"/>
      <c r="E14" s="4"/>
      <c r="F14" s="4"/>
      <c r="G14" s="4"/>
      <c r="H14" s="4"/>
      <c r="I14" s="16"/>
    </row>
    <row r="15" spans="1:15" x14ac:dyDescent="0.25">
      <c r="A15" s="28" t="s">
        <v>147</v>
      </c>
      <c r="B15" s="4" t="s">
        <v>26</v>
      </c>
      <c r="C15" s="4"/>
      <c r="D15" s="4"/>
      <c r="E15" s="4"/>
      <c r="F15" s="4"/>
      <c r="G15" s="4"/>
      <c r="H15" s="4"/>
      <c r="I15" s="16"/>
    </row>
    <row r="16" spans="1:15" x14ac:dyDescent="0.25">
      <c r="A16" s="28" t="s">
        <v>148</v>
      </c>
      <c r="B16" s="4">
        <v>20</v>
      </c>
      <c r="C16" s="4">
        <v>1</v>
      </c>
      <c r="D16" s="4">
        <f t="shared" si="0"/>
        <v>20</v>
      </c>
      <c r="E16" s="4">
        <f>'Table 1'!E30</f>
        <v>0</v>
      </c>
      <c r="F16" s="4">
        <f t="shared" ref="F16:F17" si="9">+D16*E16</f>
        <v>0</v>
      </c>
      <c r="G16" s="4">
        <f t="shared" ref="G16:G17" si="10">+F16*0.05</f>
        <v>0</v>
      </c>
      <c r="H16" s="4">
        <f t="shared" ref="H16" si="11">+F16*0.1</f>
        <v>0</v>
      </c>
      <c r="I16" s="16">
        <f t="shared" ref="I16" si="12">+$L$7*F16+$L$6*G16+$L$8*H16</f>
        <v>0</v>
      </c>
    </row>
    <row r="17" spans="1:13" x14ac:dyDescent="0.25">
      <c r="A17" s="28" t="s">
        <v>157</v>
      </c>
      <c r="B17" s="4">
        <v>2</v>
      </c>
      <c r="C17" s="4">
        <v>1</v>
      </c>
      <c r="D17" s="4">
        <f t="shared" si="0"/>
        <v>2</v>
      </c>
      <c r="E17" s="4">
        <f>'Table 1'!E31</f>
        <v>0</v>
      </c>
      <c r="F17" s="4">
        <f t="shared" si="9"/>
        <v>0</v>
      </c>
      <c r="G17" s="4">
        <f t="shared" si="10"/>
        <v>0</v>
      </c>
      <c r="H17" s="4">
        <f>+F17*0.1</f>
        <v>0</v>
      </c>
      <c r="I17" s="16">
        <f>+$L$7*F17+$L$6*G17+$L$8*H17</f>
        <v>0</v>
      </c>
    </row>
    <row r="18" spans="1:13" x14ac:dyDescent="0.25">
      <c r="A18" s="28" t="s">
        <v>149</v>
      </c>
      <c r="B18" s="4" t="s">
        <v>26</v>
      </c>
      <c r="C18" s="4"/>
      <c r="D18" s="4"/>
      <c r="E18" s="4"/>
      <c r="F18" s="4"/>
      <c r="G18" s="4"/>
      <c r="H18" s="4"/>
      <c r="I18" s="16"/>
    </row>
    <row r="19" spans="1:13" x14ac:dyDescent="0.25">
      <c r="A19" s="28" t="s">
        <v>150</v>
      </c>
      <c r="B19" s="4" t="s">
        <v>26</v>
      </c>
      <c r="C19" s="4"/>
      <c r="D19" s="4"/>
      <c r="E19" s="4"/>
      <c r="F19" s="4"/>
      <c r="G19" s="4"/>
      <c r="H19" s="4"/>
      <c r="I19" s="16"/>
    </row>
    <row r="20" spans="1:13" x14ac:dyDescent="0.25">
      <c r="A20" s="28" t="s">
        <v>151</v>
      </c>
      <c r="B20" s="4"/>
      <c r="C20" s="4"/>
      <c r="D20" s="4"/>
      <c r="E20" s="4"/>
      <c r="F20" s="4"/>
      <c r="G20" s="4"/>
      <c r="H20" s="4"/>
      <c r="I20" s="16"/>
    </row>
    <row r="21" spans="1:13" ht="25.5" x14ac:dyDescent="0.25">
      <c r="A21" s="28" t="s">
        <v>156</v>
      </c>
      <c r="B21" s="4">
        <v>4</v>
      </c>
      <c r="C21" s="4">
        <v>2</v>
      </c>
      <c r="D21" s="4">
        <f t="shared" si="0"/>
        <v>8</v>
      </c>
      <c r="E21" s="4">
        <f>'Table 1'!E33</f>
        <v>108</v>
      </c>
      <c r="F21" s="4">
        <f t="shared" ref="F21" si="13">+D21*E21</f>
        <v>864</v>
      </c>
      <c r="G21" s="4">
        <f t="shared" ref="G21" si="14">+F21*0.05</f>
        <v>43.2</v>
      </c>
      <c r="H21" s="4">
        <f>+F21*0.1</f>
        <v>86.4</v>
      </c>
      <c r="I21" s="16">
        <f>+$L$7*F21+$L$6*G21+$L$8*H21</f>
        <v>55299.456000000006</v>
      </c>
    </row>
    <row r="22" spans="1:13" ht="25.5" x14ac:dyDescent="0.25">
      <c r="A22" s="74" t="s">
        <v>158</v>
      </c>
      <c r="B22" s="4"/>
      <c r="C22" s="4"/>
      <c r="D22" s="75"/>
      <c r="E22" s="4"/>
      <c r="F22" s="4"/>
      <c r="G22" s="4"/>
      <c r="H22" s="4"/>
      <c r="I22" s="16"/>
    </row>
    <row r="23" spans="1:13" ht="25.5" x14ac:dyDescent="0.25">
      <c r="A23" s="76" t="s">
        <v>159</v>
      </c>
      <c r="B23" s="4">
        <v>4</v>
      </c>
      <c r="C23" s="4">
        <v>4</v>
      </c>
      <c r="D23" s="75">
        <f t="shared" si="0"/>
        <v>16</v>
      </c>
      <c r="E23" s="4">
        <f>'Table 1'!E35</f>
        <v>0</v>
      </c>
      <c r="F23" s="4">
        <f t="shared" si="1"/>
        <v>0</v>
      </c>
      <c r="G23" s="4">
        <f t="shared" si="2"/>
        <v>0</v>
      </c>
      <c r="H23" s="4">
        <f t="shared" si="3"/>
        <v>0</v>
      </c>
      <c r="I23" s="16">
        <f t="shared" si="4"/>
        <v>0</v>
      </c>
    </row>
    <row r="24" spans="1:13" ht="25.5" x14ac:dyDescent="0.25">
      <c r="A24" s="76" t="s">
        <v>160</v>
      </c>
      <c r="B24" s="4">
        <v>4</v>
      </c>
      <c r="C24" s="4">
        <v>2</v>
      </c>
      <c r="D24" s="75">
        <f t="shared" si="0"/>
        <v>8</v>
      </c>
      <c r="E24" s="4">
        <f>'Table 1'!E36</f>
        <v>0</v>
      </c>
      <c r="F24" s="4">
        <f t="shared" si="1"/>
        <v>0</v>
      </c>
      <c r="G24" s="4">
        <f t="shared" si="2"/>
        <v>0</v>
      </c>
      <c r="H24" s="4">
        <f t="shared" si="3"/>
        <v>0</v>
      </c>
      <c r="I24" s="16">
        <f t="shared" si="4"/>
        <v>0</v>
      </c>
    </row>
    <row r="25" spans="1:13" ht="25.5" x14ac:dyDescent="0.25">
      <c r="A25" s="76" t="s">
        <v>162</v>
      </c>
      <c r="B25" s="4">
        <v>20</v>
      </c>
      <c r="C25" s="4">
        <v>1</v>
      </c>
      <c r="D25" s="75">
        <f t="shared" si="0"/>
        <v>20</v>
      </c>
      <c r="E25" s="4">
        <f>'Table 1'!E9</f>
        <v>0</v>
      </c>
      <c r="F25" s="4">
        <f t="shared" ref="F25" si="15">+D25*E25</f>
        <v>0</v>
      </c>
      <c r="G25" s="4">
        <f t="shared" ref="G25" si="16">+F25*0.05</f>
        <v>0</v>
      </c>
      <c r="H25" s="4">
        <f t="shared" ref="H25" si="17">+F25*0.1</f>
        <v>0</v>
      </c>
      <c r="I25" s="16">
        <f t="shared" ref="I25" si="18">+$L$7*F25+$L$6*G25+$L$8*H25</f>
        <v>0</v>
      </c>
    </row>
    <row r="26" spans="1:13" ht="25.5" x14ac:dyDescent="0.25">
      <c r="A26" s="76" t="s">
        <v>161</v>
      </c>
      <c r="B26" s="4">
        <v>4</v>
      </c>
      <c r="C26" s="4">
        <v>1</v>
      </c>
      <c r="D26" s="4">
        <f t="shared" si="0"/>
        <v>4</v>
      </c>
      <c r="E26" s="4">
        <f>'Table 1'!E39</f>
        <v>0</v>
      </c>
      <c r="F26" s="4">
        <f t="shared" si="1"/>
        <v>0</v>
      </c>
      <c r="G26" s="4">
        <f t="shared" si="2"/>
        <v>0</v>
      </c>
      <c r="H26" s="4">
        <f t="shared" si="3"/>
        <v>0</v>
      </c>
      <c r="I26" s="16">
        <f t="shared" si="4"/>
        <v>0</v>
      </c>
    </row>
    <row r="27" spans="1:13" ht="15.75" x14ac:dyDescent="0.25">
      <c r="A27" s="77" t="s">
        <v>152</v>
      </c>
      <c r="B27" s="78"/>
      <c r="C27" s="78"/>
      <c r="D27" s="4"/>
      <c r="E27" s="15"/>
      <c r="F27" s="94">
        <f>ROUND(SUM(F5:H26),0)</f>
        <v>1490</v>
      </c>
      <c r="G27" s="95"/>
      <c r="H27" s="96"/>
      <c r="I27" s="10">
        <f>ROUND(SUM(I5:I26),-2)</f>
        <v>82900</v>
      </c>
    </row>
    <row r="29" spans="1:13" x14ac:dyDescent="0.25">
      <c r="A29" s="12" t="s">
        <v>66</v>
      </c>
    </row>
    <row r="30" spans="1:13" ht="36" customHeight="1" x14ac:dyDescent="0.25">
      <c r="A30" s="97" t="s">
        <v>67</v>
      </c>
      <c r="B30" s="97"/>
      <c r="C30" s="97"/>
      <c r="D30" s="97"/>
      <c r="E30" s="97"/>
      <c r="F30" s="97"/>
      <c r="G30" s="97"/>
      <c r="H30" s="97"/>
      <c r="I30" s="97"/>
      <c r="M30" s="47"/>
    </row>
    <row r="31" spans="1:13" ht="62.25" customHeight="1" x14ac:dyDescent="0.25">
      <c r="A31" s="91" t="s">
        <v>89</v>
      </c>
      <c r="B31" s="91"/>
      <c r="C31" s="91"/>
      <c r="D31" s="91"/>
      <c r="E31" s="91"/>
      <c r="F31" s="91"/>
      <c r="G31" s="91"/>
      <c r="H31" s="91"/>
      <c r="I31" s="91"/>
      <c r="M31" s="47"/>
    </row>
    <row r="32" spans="1:13" ht="18.75" x14ac:dyDescent="0.25">
      <c r="A32" s="97" t="s">
        <v>113</v>
      </c>
      <c r="B32" s="97"/>
      <c r="C32" s="97"/>
      <c r="D32" s="97"/>
      <c r="E32" s="97"/>
      <c r="F32" s="97"/>
      <c r="G32" s="97"/>
      <c r="H32" s="97"/>
      <c r="I32" s="97"/>
      <c r="M32" s="47"/>
    </row>
    <row r="33" spans="1:9" ht="15.75" x14ac:dyDescent="0.25">
      <c r="A33" s="91"/>
      <c r="B33" s="91"/>
      <c r="C33" s="91"/>
      <c r="D33" s="91"/>
      <c r="E33" s="91"/>
      <c r="F33" s="91"/>
      <c r="G33" s="91"/>
      <c r="H33" s="91"/>
      <c r="I33" s="91"/>
    </row>
    <row r="34" spans="1:9" ht="15.75" x14ac:dyDescent="0.25">
      <c r="A34" s="91"/>
      <c r="B34" s="91"/>
      <c r="C34" s="91"/>
      <c r="D34" s="91"/>
      <c r="E34" s="91"/>
      <c r="F34" s="91"/>
      <c r="G34" s="91"/>
      <c r="H34" s="91"/>
      <c r="I34" s="91"/>
    </row>
    <row r="35" spans="1:9" ht="15.75" x14ac:dyDescent="0.25">
      <c r="A35" s="91"/>
      <c r="B35" s="91"/>
      <c r="C35" s="91"/>
      <c r="D35" s="91"/>
      <c r="E35" s="91"/>
      <c r="F35" s="91"/>
      <c r="G35" s="91"/>
      <c r="H35" s="91"/>
      <c r="I35" s="91"/>
    </row>
    <row r="36" spans="1:9" ht="15.75" x14ac:dyDescent="0.25">
      <c r="A36" s="91"/>
      <c r="B36" s="91"/>
      <c r="C36" s="91"/>
      <c r="D36" s="91"/>
      <c r="E36" s="91"/>
      <c r="F36" s="91"/>
      <c r="G36" s="91"/>
      <c r="H36" s="91"/>
      <c r="I36" s="91"/>
    </row>
    <row r="37" spans="1:9" ht="15.75" x14ac:dyDescent="0.25">
      <c r="A37" s="91"/>
      <c r="B37" s="91"/>
      <c r="C37" s="91"/>
      <c r="D37" s="91"/>
      <c r="E37" s="91"/>
      <c r="F37" s="91"/>
      <c r="G37" s="91"/>
      <c r="H37" s="91"/>
      <c r="I37" s="91"/>
    </row>
    <row r="38" spans="1:9" ht="15.75" x14ac:dyDescent="0.25">
      <c r="A38" s="91"/>
      <c r="B38" s="91"/>
      <c r="C38" s="91"/>
      <c r="D38" s="91"/>
      <c r="E38" s="91"/>
      <c r="F38" s="91"/>
      <c r="G38" s="91"/>
      <c r="H38" s="91"/>
      <c r="I38" s="91"/>
    </row>
  </sheetData>
  <mergeCells count="12">
    <mergeCell ref="A32:I32"/>
    <mergeCell ref="A38:I38"/>
    <mergeCell ref="A33:I33"/>
    <mergeCell ref="A34:I34"/>
    <mergeCell ref="A35:I35"/>
    <mergeCell ref="A36:I36"/>
    <mergeCell ref="A37:I37"/>
    <mergeCell ref="K5:L5"/>
    <mergeCell ref="F27:H27"/>
    <mergeCell ref="A3:A4"/>
    <mergeCell ref="A30:I30"/>
    <mergeCell ref="A31:I31"/>
  </mergeCells>
  <pageMargins left="0.7" right="0.7" top="0.75" bottom="0.75" header="0.3" footer="0.3"/>
  <pageSetup orientation="portrait" verticalDpi="300" r:id="rId1"/>
  <ignoredErrors>
    <ignoredError sqref="E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6532-BCF7-4B63-9B85-71772AF6403D}">
  <dimension ref="A1:N11"/>
  <sheetViews>
    <sheetView workbookViewId="0">
      <selection activeCell="E8" sqref="E8"/>
    </sheetView>
  </sheetViews>
  <sheetFormatPr defaultRowHeight="15" x14ac:dyDescent="0.25"/>
  <cols>
    <col min="1" max="1" width="25.5703125" customWidth="1"/>
    <col min="2" max="2" width="17.7109375" customWidth="1"/>
    <col min="3" max="3" width="22.42578125" customWidth="1"/>
    <col min="4" max="4" width="15.28515625" customWidth="1"/>
    <col min="5" max="5" width="17.42578125" customWidth="1"/>
    <col min="6" max="6" width="16.140625" customWidth="1"/>
    <col min="7" max="7" width="14.28515625" customWidth="1"/>
    <col min="9" max="9" width="14.85546875" bestFit="1" customWidth="1"/>
  </cols>
  <sheetData>
    <row r="1" spans="1:14" ht="15.75" x14ac:dyDescent="0.25">
      <c r="A1" s="98" t="s">
        <v>90</v>
      </c>
      <c r="B1" s="98"/>
      <c r="C1" s="98"/>
      <c r="D1" s="98"/>
      <c r="E1" s="98"/>
      <c r="F1" s="98"/>
      <c r="G1" s="98"/>
      <c r="H1" s="26"/>
      <c r="I1" s="26"/>
      <c r="J1" s="26"/>
      <c r="K1" s="26"/>
      <c r="L1" s="26"/>
      <c r="M1" s="26"/>
      <c r="N1" s="26"/>
    </row>
    <row r="2" spans="1:14" ht="15" customHeight="1" x14ac:dyDescent="0.25">
      <c r="A2" s="99" t="s">
        <v>91</v>
      </c>
      <c r="B2" s="99"/>
      <c r="C2" s="99"/>
      <c r="D2" s="99"/>
      <c r="E2" s="99"/>
      <c r="F2" s="99"/>
      <c r="G2" s="99"/>
      <c r="H2" s="69"/>
      <c r="I2" s="69"/>
      <c r="J2" s="69"/>
      <c r="L2" s="26"/>
      <c r="M2" s="26"/>
      <c r="N2" s="26"/>
    </row>
    <row r="3" spans="1:14" ht="15" customHeight="1" x14ac:dyDescent="0.25">
      <c r="A3" s="99"/>
      <c r="B3" s="99"/>
      <c r="C3" s="99"/>
      <c r="D3" s="99"/>
      <c r="E3" s="99"/>
      <c r="F3" s="99"/>
      <c r="G3" s="99"/>
      <c r="H3" s="69"/>
      <c r="I3" s="69"/>
      <c r="J3" s="69"/>
      <c r="L3" s="26"/>
      <c r="M3" s="26"/>
      <c r="N3" s="26"/>
    </row>
    <row r="4" spans="1:14" x14ac:dyDescent="0.25">
      <c r="A4" s="59"/>
      <c r="B4" s="60"/>
      <c r="C4" s="61"/>
      <c r="D4" s="60"/>
      <c r="E4" s="60"/>
      <c r="F4" s="61"/>
      <c r="G4" s="60"/>
      <c r="H4" s="26"/>
      <c r="I4" s="26"/>
      <c r="J4" s="26"/>
      <c r="K4" s="26"/>
      <c r="L4" s="26"/>
      <c r="M4" s="26"/>
      <c r="N4" s="26"/>
    </row>
    <row r="5" spans="1:14" x14ac:dyDescent="0.25">
      <c r="A5" s="59"/>
      <c r="B5" s="60"/>
      <c r="C5" s="61"/>
      <c r="D5" s="60"/>
      <c r="E5" s="60"/>
      <c r="F5" s="61"/>
      <c r="G5" s="60"/>
      <c r="H5" s="26"/>
      <c r="I5" s="26"/>
      <c r="J5" s="26"/>
      <c r="K5" s="26"/>
      <c r="L5" s="26"/>
      <c r="M5" s="26"/>
      <c r="N5" s="26"/>
    </row>
    <row r="6" spans="1:14" x14ac:dyDescent="0.25">
      <c r="A6" s="59"/>
      <c r="B6" s="60"/>
      <c r="C6" s="61"/>
      <c r="D6" s="60"/>
      <c r="E6" s="60"/>
      <c r="F6" s="61"/>
      <c r="G6" s="60"/>
      <c r="H6" s="26"/>
      <c r="I6" s="26"/>
      <c r="J6" s="26"/>
      <c r="K6" s="26"/>
      <c r="L6" s="26"/>
      <c r="M6" s="26"/>
      <c r="N6" s="26"/>
    </row>
    <row r="7" spans="1:14" x14ac:dyDescent="0.25">
      <c r="A7" s="59"/>
      <c r="B7" s="60"/>
      <c r="C7" s="61"/>
      <c r="D7" s="60"/>
      <c r="E7" s="60"/>
      <c r="F7" s="61"/>
      <c r="G7" s="60"/>
      <c r="H7" s="62"/>
      <c r="I7" s="26"/>
      <c r="J7" s="26"/>
      <c r="K7" s="63"/>
      <c r="L7" s="26"/>
      <c r="M7" s="26"/>
      <c r="N7" s="26"/>
    </row>
    <row r="8" spans="1:14" x14ac:dyDescent="0.25">
      <c r="A8" s="59"/>
      <c r="B8" s="60"/>
      <c r="C8" s="61"/>
      <c r="D8" s="60"/>
      <c r="E8" s="60"/>
      <c r="F8" s="61"/>
      <c r="G8" s="60"/>
      <c r="H8" s="62"/>
      <c r="I8" s="26"/>
      <c r="J8" s="26"/>
      <c r="K8" s="63"/>
      <c r="L8" s="26"/>
      <c r="M8" s="26"/>
      <c r="N8" s="26"/>
    </row>
    <row r="9" spans="1:14" x14ac:dyDescent="0.25">
      <c r="A9" s="59"/>
      <c r="B9" s="60"/>
      <c r="C9" s="61"/>
      <c r="D9" s="60"/>
      <c r="E9" s="60"/>
      <c r="F9" s="61"/>
      <c r="G9" s="60"/>
      <c r="H9" s="62"/>
      <c r="I9" s="26"/>
      <c r="J9" s="26"/>
      <c r="K9" s="63"/>
      <c r="L9" s="26"/>
      <c r="M9" s="26"/>
      <c r="N9" s="26"/>
    </row>
    <row r="10" spans="1:14" x14ac:dyDescent="0.25">
      <c r="A10" s="59"/>
      <c r="B10" s="60"/>
      <c r="C10" s="61"/>
      <c r="D10" s="60"/>
      <c r="E10" s="60"/>
      <c r="F10" s="61"/>
      <c r="G10" s="60"/>
      <c r="H10" s="64"/>
      <c r="I10" s="26"/>
      <c r="J10" s="26"/>
      <c r="K10" s="63"/>
      <c r="L10" s="26"/>
      <c r="M10" s="26"/>
      <c r="N10" s="26"/>
    </row>
    <row r="11" spans="1:14" x14ac:dyDescent="0.25">
      <c r="A11" s="65"/>
      <c r="B11" s="58"/>
      <c r="C11" s="58"/>
      <c r="D11" s="66"/>
      <c r="E11" s="58"/>
      <c r="F11" s="58"/>
      <c r="G11" s="66"/>
      <c r="H11" s="67"/>
      <c r="I11" s="26"/>
      <c r="J11" s="26"/>
      <c r="K11" s="26"/>
      <c r="L11" s="68"/>
      <c r="M11" s="26"/>
      <c r="N11" s="26"/>
    </row>
  </sheetData>
  <mergeCells count="2">
    <mergeCell ref="A1:G1"/>
    <mergeCell ref="A2: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D122E-AC9C-4B5C-A4E6-C46D67D894D5}">
  <dimension ref="A1:E23"/>
  <sheetViews>
    <sheetView workbookViewId="0">
      <selection activeCell="H5" sqref="H5"/>
    </sheetView>
  </sheetViews>
  <sheetFormatPr defaultColWidth="13.7109375" defaultRowHeight="12.75" x14ac:dyDescent="0.2"/>
  <cols>
    <col min="1" max="1" width="19.28515625" style="26" customWidth="1"/>
    <col min="2" max="3" width="13.7109375" style="26"/>
    <col min="4" max="4" width="16.28515625" style="26" customWidth="1"/>
    <col min="5" max="6" width="13.7109375" style="26"/>
    <col min="7" max="7" width="15.7109375" style="26" customWidth="1"/>
    <col min="8" max="16384" width="13.7109375" style="26"/>
  </cols>
  <sheetData>
    <row r="1" spans="1:5" ht="15.75" x14ac:dyDescent="0.2">
      <c r="A1" s="102" t="s">
        <v>92</v>
      </c>
      <c r="B1" s="102"/>
      <c r="C1" s="102"/>
      <c r="D1" s="102"/>
      <c r="E1" s="102"/>
    </row>
    <row r="2" spans="1:5" ht="16.5" customHeight="1" x14ac:dyDescent="0.2">
      <c r="A2" s="29" t="s">
        <v>93</v>
      </c>
      <c r="B2" s="29" t="s">
        <v>94</v>
      </c>
      <c r="C2" s="29" t="s">
        <v>95</v>
      </c>
      <c r="D2" s="29" t="s">
        <v>12</v>
      </c>
      <c r="E2" s="29" t="s">
        <v>96</v>
      </c>
    </row>
    <row r="3" spans="1:5" ht="71.45" customHeight="1" x14ac:dyDescent="0.2">
      <c r="A3" s="29" t="s">
        <v>97</v>
      </c>
      <c r="B3" s="29" t="s">
        <v>2</v>
      </c>
      <c r="C3" s="29" t="s">
        <v>98</v>
      </c>
      <c r="D3" s="29" t="s">
        <v>99</v>
      </c>
      <c r="E3" s="29" t="s">
        <v>100</v>
      </c>
    </row>
    <row r="4" spans="1:5" ht="39" customHeight="1" x14ac:dyDescent="0.2">
      <c r="A4" s="71" t="s">
        <v>134</v>
      </c>
      <c r="B4" s="72">
        <v>0</v>
      </c>
      <c r="C4" s="72">
        <v>1</v>
      </c>
      <c r="D4" s="29">
        <v>0</v>
      </c>
      <c r="E4" s="29">
        <f>+(B4*C4)+D4</f>
        <v>0</v>
      </c>
    </row>
    <row r="5" spans="1:5" ht="63.75" x14ac:dyDescent="0.2">
      <c r="A5" s="71" t="s">
        <v>135</v>
      </c>
      <c r="B5" s="72">
        <v>0</v>
      </c>
      <c r="C5" s="72">
        <v>1</v>
      </c>
      <c r="D5" s="29">
        <v>0</v>
      </c>
      <c r="E5" s="29">
        <f t="shared" ref="E5:E6" si="0">+(B5*C5)+D5</f>
        <v>0</v>
      </c>
    </row>
    <row r="6" spans="1:5" ht="25.5" x14ac:dyDescent="0.2">
      <c r="A6" s="71" t="s">
        <v>136</v>
      </c>
      <c r="B6" s="72">
        <v>0</v>
      </c>
      <c r="C6" s="72">
        <v>1</v>
      </c>
      <c r="D6" s="29">
        <v>0</v>
      </c>
      <c r="E6" s="29">
        <f t="shared" si="0"/>
        <v>0</v>
      </c>
    </row>
    <row r="7" spans="1:5" ht="25.5" customHeight="1" x14ac:dyDescent="0.2">
      <c r="A7" s="71" t="s">
        <v>137</v>
      </c>
      <c r="B7" s="72">
        <v>0</v>
      </c>
      <c r="C7" s="72">
        <v>1</v>
      </c>
      <c r="D7" s="29">
        <v>0</v>
      </c>
      <c r="E7" s="29">
        <f t="shared" ref="E7:E11" si="1">+(B7*C7)+D7</f>
        <v>0</v>
      </c>
    </row>
    <row r="8" spans="1:5" ht="25.5" x14ac:dyDescent="0.2">
      <c r="A8" s="71" t="s">
        <v>138</v>
      </c>
      <c r="B8" s="72">
        <v>0</v>
      </c>
      <c r="C8" s="72">
        <v>1</v>
      </c>
      <c r="D8" s="29">
        <v>0</v>
      </c>
      <c r="E8" s="29">
        <f t="shared" si="1"/>
        <v>0</v>
      </c>
    </row>
    <row r="9" spans="1:5" ht="25.5" x14ac:dyDescent="0.2">
      <c r="A9" s="71" t="s">
        <v>88</v>
      </c>
      <c r="B9" s="72">
        <v>0</v>
      </c>
      <c r="C9" s="72">
        <v>1</v>
      </c>
      <c r="D9" s="29">
        <v>0</v>
      </c>
      <c r="E9" s="29">
        <f t="shared" si="1"/>
        <v>0</v>
      </c>
    </row>
    <row r="10" spans="1:5" ht="25.5" x14ac:dyDescent="0.2">
      <c r="A10" s="71" t="s">
        <v>101</v>
      </c>
      <c r="B10" s="72">
        <v>108</v>
      </c>
      <c r="C10" s="72">
        <v>2</v>
      </c>
      <c r="D10" s="29">
        <v>0</v>
      </c>
      <c r="E10" s="29">
        <f t="shared" si="1"/>
        <v>216</v>
      </c>
    </row>
    <row r="11" spans="1:5" ht="25.5" x14ac:dyDescent="0.2">
      <c r="A11" s="71" t="s">
        <v>139</v>
      </c>
      <c r="B11" s="72">
        <v>0</v>
      </c>
      <c r="C11" s="72">
        <v>4</v>
      </c>
      <c r="D11" s="29">
        <v>0</v>
      </c>
      <c r="E11" s="29">
        <f t="shared" si="1"/>
        <v>0</v>
      </c>
    </row>
    <row r="12" spans="1:5" x14ac:dyDescent="0.2">
      <c r="C12" s="100" t="s">
        <v>102</v>
      </c>
      <c r="D12" s="101"/>
      <c r="E12" s="2">
        <f>ROUND(SUM(E4:E11),0)</f>
        <v>216</v>
      </c>
    </row>
    <row r="23" spans="1:2" x14ac:dyDescent="0.2">
      <c r="A23" s="28"/>
      <c r="B23" s="29"/>
    </row>
  </sheetData>
  <mergeCells count="2">
    <mergeCell ref="C12:D12"/>
    <mergeCell ref="A1:E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0310-8D6C-4048-8B32-207AD9D30E3B}">
  <dimension ref="A1:F9"/>
  <sheetViews>
    <sheetView workbookViewId="0">
      <selection activeCell="C6" sqref="C6"/>
    </sheetView>
  </sheetViews>
  <sheetFormatPr defaultRowHeight="15" x14ac:dyDescent="0.25"/>
  <cols>
    <col min="1" max="1" width="13.85546875" customWidth="1"/>
    <col min="2" max="2" width="15" customWidth="1"/>
    <col min="3" max="3" width="17.85546875" customWidth="1"/>
    <col min="4" max="5" width="20.28515625" customWidth="1"/>
    <col min="6" max="6" width="15.28515625" customWidth="1"/>
  </cols>
  <sheetData>
    <row r="1" spans="1:6" ht="15.75" x14ac:dyDescent="0.25">
      <c r="A1" s="102" t="s">
        <v>2</v>
      </c>
      <c r="B1" s="102"/>
      <c r="C1" s="102"/>
      <c r="D1" s="102"/>
      <c r="E1" s="102"/>
      <c r="F1" s="102"/>
    </row>
    <row r="2" spans="1:6" ht="25.5" x14ac:dyDescent="0.25">
      <c r="A2" s="27"/>
      <c r="B2" s="103" t="s">
        <v>103</v>
      </c>
      <c r="C2" s="103"/>
      <c r="D2" s="28" t="s">
        <v>104</v>
      </c>
      <c r="E2" s="28"/>
      <c r="F2" s="28"/>
    </row>
    <row r="3" spans="1:6" x14ac:dyDescent="0.25">
      <c r="A3" s="28"/>
      <c r="B3" s="29" t="s">
        <v>93</v>
      </c>
      <c r="C3" s="29" t="s">
        <v>94</v>
      </c>
      <c r="D3" s="29" t="s">
        <v>95</v>
      </c>
      <c r="E3" s="29" t="s">
        <v>12</v>
      </c>
      <c r="F3" s="29" t="s">
        <v>96</v>
      </c>
    </row>
    <row r="4" spans="1:6" ht="51" x14ac:dyDescent="0.25">
      <c r="A4" s="29" t="s">
        <v>105</v>
      </c>
      <c r="B4" s="28" t="s">
        <v>106</v>
      </c>
      <c r="C4" s="28" t="s">
        <v>107</v>
      </c>
      <c r="D4" s="28" t="s">
        <v>108</v>
      </c>
      <c r="E4" s="28" t="s">
        <v>109</v>
      </c>
      <c r="F4" s="28" t="s">
        <v>110</v>
      </c>
    </row>
    <row r="5" spans="1:6" x14ac:dyDescent="0.25">
      <c r="A5" s="29">
        <v>1</v>
      </c>
      <c r="B5" s="29">
        <v>0</v>
      </c>
      <c r="C5" s="29">
        <v>108</v>
      </c>
      <c r="D5" s="29">
        <v>0</v>
      </c>
      <c r="E5" s="29">
        <v>0</v>
      </c>
      <c r="F5" s="29">
        <f>B5+C5+D5-E5</f>
        <v>108</v>
      </c>
    </row>
    <row r="6" spans="1:6" x14ac:dyDescent="0.25">
      <c r="A6" s="29">
        <v>2</v>
      </c>
      <c r="B6" s="29">
        <v>0</v>
      </c>
      <c r="C6" s="29">
        <f>F5</f>
        <v>108</v>
      </c>
      <c r="D6" s="29">
        <v>0</v>
      </c>
      <c r="E6" s="29">
        <v>0</v>
      </c>
      <c r="F6" s="29">
        <f t="shared" ref="F6:F7" si="0">B6+C6+D6-E6</f>
        <v>108</v>
      </c>
    </row>
    <row r="7" spans="1:6" x14ac:dyDescent="0.25">
      <c r="A7" s="29">
        <v>3</v>
      </c>
      <c r="B7" s="29">
        <v>0</v>
      </c>
      <c r="C7" s="29">
        <f>F6</f>
        <v>108</v>
      </c>
      <c r="D7" s="29">
        <v>0</v>
      </c>
      <c r="E7" s="29">
        <v>0</v>
      </c>
      <c r="F7" s="29">
        <f t="shared" si="0"/>
        <v>108</v>
      </c>
    </row>
    <row r="8" spans="1:6" x14ac:dyDescent="0.25">
      <c r="A8" s="28" t="s">
        <v>111</v>
      </c>
      <c r="B8" s="29">
        <f>AVERAGE(B5:B7)</f>
        <v>0</v>
      </c>
      <c r="C8" s="29">
        <f>AVERAGE(C5:C7)</f>
        <v>108</v>
      </c>
      <c r="D8" s="29">
        <f t="shared" ref="D8:E8" si="1">AVERAGE(D5:D7)</f>
        <v>0</v>
      </c>
      <c r="E8" s="29">
        <f t="shared" si="1"/>
        <v>0</v>
      </c>
      <c r="F8" s="29">
        <f>AVERAGE(F5:F7)</f>
        <v>108</v>
      </c>
    </row>
    <row r="9" spans="1:6" ht="15.75" x14ac:dyDescent="0.25">
      <c r="A9" s="104" t="s">
        <v>112</v>
      </c>
      <c r="B9" s="104"/>
      <c r="C9" s="104"/>
      <c r="D9" s="104"/>
      <c r="E9" s="104"/>
      <c r="F9" s="104"/>
    </row>
  </sheetData>
  <mergeCells count="3">
    <mergeCell ref="A1:F1"/>
    <mergeCell ref="B2:C2"/>
    <mergeCell ref="A9:F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2024-11-05T17:02:12+00:00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606AD44F-093B-43E7-BBCD-BD58E4C9F56F}">
  <ds:schemaRefs>
    <ds:schemaRef ds:uri="http://schemas.microsoft.com/office/2006/metadata/properties"/>
    <ds:schemaRef ds:uri="http://schemas.openxmlformats.org/package/2006/metadata/core-properties"/>
    <ds:schemaRef ds:uri="1891fcec-84c2-4840-9468-b51a784ab0d1"/>
    <ds:schemaRef ds:uri="http://purl.org/dc/dcmitype/"/>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4d6aed1e-57d3-46e3-9aba-f706adbce63b"/>
  </ds:schemaRefs>
</ds:datastoreItem>
</file>

<file path=customXml/itemProps2.xml><?xml version="1.0" encoding="utf-8"?>
<ds:datastoreItem xmlns:ds="http://schemas.openxmlformats.org/officeDocument/2006/customXml" ds:itemID="{4DF0F648-8CE3-42D4-9F8F-3FE134C55516}"/>
</file>

<file path=customXml/itemProps3.xml><?xml version="1.0" encoding="utf-8"?>
<ds:datastoreItem xmlns:ds="http://schemas.openxmlformats.org/officeDocument/2006/customXml" ds:itemID="{0A59BA53-CC14-49FE-933F-17346B204A0A}">
  <ds:schemaRefs>
    <ds:schemaRef ds:uri="http://schemas.microsoft.com/sharepoint/v3/contenttype/forms"/>
  </ds:schemaRefs>
</ds:datastoreItem>
</file>

<file path=customXml/itemProps4.xml><?xml version="1.0" encoding="utf-8"?>
<ds:datastoreItem xmlns:ds="http://schemas.openxmlformats.org/officeDocument/2006/customXml" ds:itemID="{3B5FE254-F0D6-4D80-B2F6-545DE8C989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Table 1</vt:lpstr>
      <vt:lpstr>Table 2</vt:lpstr>
      <vt:lpstr>Capital O&amp;M</vt:lpstr>
      <vt:lpstr>Responses</vt:lpstr>
      <vt:lpstr>Respondents</vt:lpstr>
      <vt:lpstr>'Table 2'!OLE_LINK1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Layton</dc:creator>
  <cp:keywords/>
  <dc:description/>
  <cp:lastModifiedBy>Stacie Enoch</cp:lastModifiedBy>
  <cp:revision/>
  <dcterms:created xsi:type="dcterms:W3CDTF">2017-05-01T19:56:52Z</dcterms:created>
  <dcterms:modified xsi:type="dcterms:W3CDTF">2024-11-05T16:36:02Z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ies>
</file>