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usepa-my.sharepoint.com/personal/salahuddin_diane_epa_gov/Documents/Documents/"/>
    </mc:Choice>
  </mc:AlternateContent>
  <xr:revisionPtr revIDLastSave="0" documentId="8_{51AA4C1B-1757-4D38-B2F0-01C9C9366A63}" xr6:coauthVersionLast="47" xr6:coauthVersionMax="47" xr10:uidLastSave="{00000000-0000-0000-0000-000000000000}"/>
  <bookViews>
    <workbookView xWindow="-110" yWindow="-110" windowWidth="19420" windowHeight="10300" xr2:uid="{00000000-000D-0000-FFFF-FFFF00000000}"/>
  </bookViews>
  <sheets>
    <sheet name="Summary" sheetId="4" r:id="rId1"/>
    <sheet name="Table 1" sheetId="1" r:id="rId2"/>
    <sheet name="Table 2" sheetId="2" r:id="rId3"/>
    <sheet name="Capital O&amp;M" sheetId="8" r:id="rId4"/>
    <sheet name="Responses" sheetId="6" r:id="rId5"/>
    <sheet name="Respondents"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6" l="1"/>
  <c r="I9" i="2"/>
  <c r="F9" i="2"/>
  <c r="L42" i="1"/>
  <c r="F38" i="1"/>
  <c r="F25" i="1"/>
  <c r="F37" i="1"/>
  <c r="E35" i="1"/>
  <c r="E32" i="1"/>
  <c r="E23" i="1"/>
  <c r="E22" i="1"/>
  <c r="E21" i="1"/>
  <c r="E16" i="1"/>
  <c r="E8" i="1"/>
  <c r="E6" i="1"/>
  <c r="B7" i="6"/>
  <c r="E7" i="6" s="1"/>
  <c r="F8" i="7"/>
  <c r="E8" i="7"/>
  <c r="D8" i="7"/>
  <c r="C8" i="7"/>
  <c r="B8" i="7"/>
  <c r="F7" i="7"/>
  <c r="F6" i="7"/>
  <c r="F5" i="7"/>
  <c r="B3" i="4"/>
  <c r="E8" i="2" l="1"/>
  <c r="B5" i="6"/>
  <c r="E5" i="6" s="1"/>
  <c r="E13" i="1"/>
  <c r="B4" i="6"/>
  <c r="E4" i="6" s="1"/>
  <c r="E5" i="2" l="1"/>
  <c r="E6" i="2"/>
  <c r="D35" i="1"/>
  <c r="D32" i="1"/>
  <c r="D22" i="1"/>
  <c r="F22" i="1" s="1"/>
  <c r="D23" i="1"/>
  <c r="D24" i="1"/>
  <c r="F24" i="1" s="1"/>
  <c r="H24" i="1" s="1"/>
  <c r="D21" i="1"/>
  <c r="F21" i="1" s="1"/>
  <c r="G21" i="1" s="1"/>
  <c r="D16" i="1"/>
  <c r="D13" i="1"/>
  <c r="F13" i="1" s="1"/>
  <c r="D14" i="1"/>
  <c r="F14" i="1" s="1"/>
  <c r="D12" i="1"/>
  <c r="F12" i="1" s="1"/>
  <c r="D8" i="1"/>
  <c r="D6" i="1"/>
  <c r="F6" i="1" s="1"/>
  <c r="D6" i="2"/>
  <c r="D7" i="2"/>
  <c r="D8" i="2"/>
  <c r="F8" i="2" s="1"/>
  <c r="D5" i="2"/>
  <c r="F35" i="1" l="1"/>
  <c r="G35" i="1" s="1"/>
  <c r="F32" i="1"/>
  <c r="F8" i="1"/>
  <c r="F16" i="1"/>
  <c r="B6" i="6"/>
  <c r="E6" i="6" s="1"/>
  <c r="F5" i="2"/>
  <c r="G5" i="2" s="1"/>
  <c r="F6" i="2"/>
  <c r="G6" i="2" s="1"/>
  <c r="H21" i="1"/>
  <c r="I21" i="1" s="1"/>
  <c r="H22" i="1"/>
  <c r="G22" i="1"/>
  <c r="H12" i="1"/>
  <c r="G12" i="1"/>
  <c r="H6" i="1"/>
  <c r="G6" i="1"/>
  <c r="G13" i="1"/>
  <c r="H13" i="1"/>
  <c r="H14" i="1"/>
  <c r="G14" i="1"/>
  <c r="I14" i="1" s="1"/>
  <c r="G24" i="1"/>
  <c r="I24" i="1" s="1"/>
  <c r="H35" i="1"/>
  <c r="H8" i="2"/>
  <c r="G8" i="2"/>
  <c r="I6" i="1" l="1"/>
  <c r="H16" i="1"/>
  <c r="G16" i="1"/>
  <c r="I16" i="1" s="1"/>
  <c r="G32" i="1"/>
  <c r="H5" i="2"/>
  <c r="I5" i="2" s="1"/>
  <c r="G8" i="1"/>
  <c r="H8" i="1"/>
  <c r="H32" i="1"/>
  <c r="E7" i="2"/>
  <c r="F7" i="2" s="1"/>
  <c r="H6" i="2"/>
  <c r="I6" i="2" s="1"/>
  <c r="F23" i="1"/>
  <c r="I12" i="1"/>
  <c r="I13" i="1"/>
  <c r="I22" i="1"/>
  <c r="I35" i="1"/>
  <c r="I8" i="2"/>
  <c r="I32" i="1" l="1"/>
  <c r="I8" i="1"/>
  <c r="I37" i="1"/>
  <c r="G23" i="1"/>
  <c r="H23" i="1"/>
  <c r="H7" i="2"/>
  <c r="G7" i="2"/>
  <c r="B4" i="4" l="1"/>
  <c r="B2" i="4"/>
  <c r="I23" i="1"/>
  <c r="I7" i="2"/>
  <c r="I25" i="1" l="1"/>
  <c r="I38" i="1" s="1"/>
  <c r="I40" i="1" l="1"/>
  <c r="B5" i="4" s="1"/>
</calcChain>
</file>

<file path=xl/sharedStrings.xml><?xml version="1.0" encoding="utf-8"?>
<sst xmlns="http://schemas.openxmlformats.org/spreadsheetml/2006/main" count="149" uniqueCount="121">
  <si>
    <t>ICR Summary Information</t>
  </si>
  <si>
    <t>Hours Per Response</t>
  </si>
  <si>
    <t>Number of Respondents</t>
  </si>
  <si>
    <t>Total Estimated Burden Hours</t>
  </si>
  <si>
    <t>Total Estimated Costs</t>
  </si>
  <si>
    <t>Annualized Capital O&amp;M</t>
  </si>
  <si>
    <t>Not Applicable</t>
  </si>
  <si>
    <t>Form Number</t>
  </si>
  <si>
    <t>Table 1. Annual Respondent Burden and Cost - NESHAP for Ferroalloys Production Area Sources (40 CFR Part 63, Subpart YYYYYY) (Renewal)</t>
  </si>
  <si>
    <t>Burden item</t>
  </si>
  <si>
    <t>(A)
Person-hours per occurrence</t>
  </si>
  <si>
    <t>(B)
No. of occurrences per respondent per year</t>
  </si>
  <si>
    <t>(C)
Person-hours per respondent
(A x B)</t>
  </si>
  <si>
    <r>
      <t>(D)
Respondents per year</t>
    </r>
    <r>
      <rPr>
        <b/>
        <vertAlign val="superscript"/>
        <sz val="10"/>
        <color rgb="FF000000"/>
        <rFont val="Times New Roman"/>
        <family val="1"/>
      </rPr>
      <t>a</t>
    </r>
  </si>
  <si>
    <t>(E)
Technical person-hour per year
(C x D)</t>
  </si>
  <si>
    <t>(F)
Management person-hour per year
(E x 0.05)</t>
  </si>
  <si>
    <t>(G)
Clerical person-hour per year
(E x 0.10)</t>
  </si>
  <si>
    <t xml:space="preserve">(H)
Total Cost per year </t>
  </si>
  <si>
    <t>1. Applications</t>
  </si>
  <si>
    <t>N/A</t>
  </si>
  <si>
    <t>Labor Rates</t>
  </si>
  <si>
    <t>2. Survey and Studies</t>
  </si>
  <si>
    <t>Management</t>
  </si>
  <si>
    <r>
      <t>3. Acquisition, Installation, &amp; Utilization of Tech. &amp; Systems</t>
    </r>
    <r>
      <rPr>
        <vertAlign val="superscript"/>
        <sz val="10"/>
        <color rgb="FF000000"/>
        <rFont val="Times New Roman"/>
        <family val="1"/>
      </rPr>
      <t>b</t>
    </r>
  </si>
  <si>
    <t>Technical</t>
  </si>
  <si>
    <t>4. Reporting Requirements</t>
  </si>
  <si>
    <t>Clerical</t>
  </si>
  <si>
    <r>
      <t>A. Familiarize with regulatory requirements</t>
    </r>
    <r>
      <rPr>
        <vertAlign val="superscript"/>
        <sz val="10"/>
        <color rgb="FF000000"/>
        <rFont val="Times New Roman"/>
        <family val="1"/>
      </rPr>
      <t>c</t>
    </r>
  </si>
  <si>
    <t>B. Required Activities</t>
  </si>
  <si>
    <t>One-time activity, Initial control device Method 22 Planning</t>
  </si>
  <si>
    <t>One-time activity, Initial control device Method 22 Test</t>
  </si>
  <si>
    <r>
      <t>Periodic control device Method 22</t>
    </r>
    <r>
      <rPr>
        <vertAlign val="superscript"/>
        <sz val="10"/>
        <color rgb="FF000000"/>
        <rFont val="Times New Roman"/>
        <family val="1"/>
      </rPr>
      <t>d</t>
    </r>
  </si>
  <si>
    <r>
      <t>Retest control device</t>
    </r>
    <r>
      <rPr>
        <vertAlign val="superscript"/>
        <sz val="10"/>
        <color rgb="FF000000"/>
        <rFont val="Times New Roman"/>
        <family val="1"/>
      </rPr>
      <t>d</t>
    </r>
  </si>
  <si>
    <r>
      <t>Weekly VE check</t>
    </r>
    <r>
      <rPr>
        <vertAlign val="superscript"/>
        <sz val="10"/>
        <color rgb="FF000000"/>
        <rFont val="Times New Roman"/>
        <family val="1"/>
      </rPr>
      <t>d</t>
    </r>
  </si>
  <si>
    <r>
      <t>One-time activity, initial building opacity Method 9</t>
    </r>
    <r>
      <rPr>
        <vertAlign val="superscript"/>
        <sz val="10"/>
        <color rgb="FF000000"/>
        <rFont val="Times New Roman"/>
        <family val="1"/>
      </rPr>
      <t>e</t>
    </r>
  </si>
  <si>
    <r>
      <t>Periodic (semi-annual) building VE Method 22</t>
    </r>
    <r>
      <rPr>
        <vertAlign val="superscript"/>
        <sz val="10"/>
        <color rgb="FF000000"/>
        <rFont val="Times New Roman"/>
        <family val="1"/>
      </rPr>
      <t>d</t>
    </r>
  </si>
  <si>
    <r>
      <t>Retest building opacity Method 9</t>
    </r>
    <r>
      <rPr>
        <vertAlign val="superscript"/>
        <sz val="10"/>
        <color rgb="FF000000"/>
        <rFont val="Times New Roman"/>
        <family val="1"/>
      </rPr>
      <t>e</t>
    </r>
  </si>
  <si>
    <t>C. Create information</t>
  </si>
  <si>
    <t>See 4B</t>
  </si>
  <si>
    <t>D. Gather existing information</t>
  </si>
  <si>
    <t>E. Write Report</t>
  </si>
  <si>
    <r>
      <t>Initial Notification</t>
    </r>
    <r>
      <rPr>
        <vertAlign val="superscript"/>
        <sz val="10"/>
        <color rgb="FF000000"/>
        <rFont val="Times New Roman"/>
        <family val="1"/>
      </rPr>
      <t>b</t>
    </r>
  </si>
  <si>
    <r>
      <t>Notification of Compliance Status</t>
    </r>
    <r>
      <rPr>
        <vertAlign val="superscript"/>
        <sz val="10"/>
        <color rgb="FF000000"/>
        <rFont val="Times New Roman"/>
        <family val="1"/>
      </rPr>
      <t>b</t>
    </r>
  </si>
  <si>
    <r>
      <t xml:space="preserve">Annual Compliance Certification </t>
    </r>
    <r>
      <rPr>
        <vertAlign val="superscript"/>
        <sz val="10"/>
        <color rgb="FF000000"/>
        <rFont val="Times New Roman"/>
        <family val="1"/>
      </rPr>
      <t>f</t>
    </r>
  </si>
  <si>
    <r>
      <t>Report of Exceedances</t>
    </r>
    <r>
      <rPr>
        <vertAlign val="superscript"/>
        <sz val="10"/>
        <color rgb="FF000000"/>
        <rFont val="Times New Roman"/>
        <family val="1"/>
      </rPr>
      <t>g</t>
    </r>
  </si>
  <si>
    <t>Subtotal  for Reporting  Requirements</t>
  </si>
  <si>
    <t>5. Recordkeeping Requirements</t>
  </si>
  <si>
    <t>A. Familiarize with regulatory requirements</t>
  </si>
  <si>
    <t>See 4A</t>
  </si>
  <si>
    <t>B. Plan activities</t>
  </si>
  <si>
    <t>See 5E</t>
  </si>
  <si>
    <t>C. Implement activities</t>
  </si>
  <si>
    <t>D. Develop record system</t>
  </si>
  <si>
    <t>E. Time to enter information</t>
  </si>
  <si>
    <r>
      <t>Records of all info. required by standards</t>
    </r>
    <r>
      <rPr>
        <vertAlign val="superscript"/>
        <sz val="10"/>
        <color rgb="FF000000"/>
        <rFont val="Times New Roman"/>
        <family val="1"/>
      </rPr>
      <t>h</t>
    </r>
  </si>
  <si>
    <t>F. Time to train personnel</t>
  </si>
  <si>
    <t>G. Time to adjust existing ways to comply w/ prev. appl. req.</t>
  </si>
  <si>
    <r>
      <t>H. Time to transmit or disclose information</t>
    </r>
    <r>
      <rPr>
        <vertAlign val="superscript"/>
        <sz val="10"/>
        <color rgb="FF000000"/>
        <rFont val="Times New Roman"/>
        <family val="1"/>
      </rPr>
      <t>i</t>
    </r>
  </si>
  <si>
    <t>I. Time for audits</t>
  </si>
  <si>
    <t>Subtotal  for Recordkeeping Requirements</t>
  </si>
  <si>
    <r>
      <t xml:space="preserve">Total Labor Burden and Costs (rounded) </t>
    </r>
    <r>
      <rPr>
        <b/>
        <vertAlign val="superscript"/>
        <sz val="10"/>
        <color theme="1"/>
        <rFont val="Times New Roman"/>
        <family val="1"/>
      </rPr>
      <t>j</t>
    </r>
  </si>
  <si>
    <r>
      <t xml:space="preserve">Total Capital and O&amp;M Cost (rounded) </t>
    </r>
    <r>
      <rPr>
        <b/>
        <vertAlign val="superscript"/>
        <sz val="10"/>
        <color rgb="FF000000"/>
        <rFont val="Times New Roman"/>
        <family val="1"/>
      </rPr>
      <t>j</t>
    </r>
  </si>
  <si>
    <r>
      <t xml:space="preserve">GRAND TOTAL (rounded) </t>
    </r>
    <r>
      <rPr>
        <b/>
        <vertAlign val="superscript"/>
        <sz val="10"/>
        <color rgb="FF000000"/>
        <rFont val="Times New Roman"/>
        <family val="1"/>
      </rPr>
      <t>j</t>
    </r>
  </si>
  <si>
    <t>hr/response</t>
  </si>
  <si>
    <t>Assumptions:</t>
  </si>
  <si>
    <r>
      <rPr>
        <vertAlign val="superscript"/>
        <sz val="10"/>
        <color rgb="FF000000"/>
        <rFont val="Times New Roman"/>
        <family val="1"/>
      </rPr>
      <t>a</t>
    </r>
    <r>
      <rPr>
        <sz val="10"/>
        <color rgb="FF000000"/>
        <rFont val="Times New Roman"/>
        <family val="1"/>
      </rPr>
      <t xml:space="preserve">  This ICR uses the following labor rates: Managerial $172.41 ($82.10+ 110%); Technical $141.75 ($67.50 + 110%); and Clerical $71.36 ($33.98 + 110%). These rates are from the United States Department of Labor, Bureau of Labor Statistics, December 2023, “Table 2. Civilian workers by occupational and industry group.” The rates are from column 1, “Total compensation.” The rates are increased by 110 percent to account for varying industry wage rates and the additional overhead business costs of employing workers beyond their wages and benefits, including business expenses associated with hiring, training, and equipping their employees.</t>
    </r>
  </si>
  <si>
    <r>
      <rPr>
        <vertAlign val="superscript"/>
        <sz val="10"/>
        <color rgb="FF000000"/>
        <rFont val="Times New Roman"/>
        <family val="1"/>
      </rPr>
      <t xml:space="preserve">b </t>
    </r>
    <r>
      <rPr>
        <sz val="10"/>
        <color rgb="FF000000"/>
        <rFont val="Times New Roman"/>
        <family val="1"/>
      </rPr>
      <t>This is a one-time activity and there are no new sources anticipated to become subject to the standard during this ICR renewal period.</t>
    </r>
  </si>
  <si>
    <r>
      <rPr>
        <vertAlign val="superscript"/>
        <sz val="10"/>
        <color rgb="FF000000"/>
        <rFont val="Times New Roman"/>
        <family val="1"/>
      </rPr>
      <t>c</t>
    </r>
    <r>
      <rPr>
        <sz val="10"/>
        <color rgb="FF000000"/>
        <rFont val="Times New Roman"/>
        <family val="1"/>
      </rPr>
      <t xml:space="preserve">  We have assumed that there are approximately 9 existing sources that are subject to the standard, with no new facilities per year. We assume that each respondent will have to familiarize with the regulatory requirements each year. </t>
    </r>
  </si>
  <si>
    <r>
      <rPr>
        <vertAlign val="superscript"/>
        <sz val="10"/>
        <color rgb="FF000000"/>
        <rFont val="Times New Roman"/>
        <family val="1"/>
      </rPr>
      <t>d</t>
    </r>
    <r>
      <rPr>
        <sz val="10"/>
        <color rgb="FF000000"/>
        <rFont val="Times New Roman"/>
        <family val="1"/>
      </rPr>
      <t xml:space="preserve"> We have estimated 18 control devices requiring Method 22 testing and visual emission inspection at the 9 existing sources. It is also assumed that one of these control devices will require a re-test. On building-wide testing, it is assumed that each of the 9 existing sources has one building per source and that all buildings will require a re-test.</t>
    </r>
  </si>
  <si>
    <r>
      <rPr>
        <vertAlign val="superscript"/>
        <sz val="10"/>
        <color rgb="FF000000"/>
        <rFont val="Times New Roman"/>
        <family val="1"/>
      </rPr>
      <t>e</t>
    </r>
    <r>
      <rPr>
        <sz val="10"/>
        <color rgb="FF000000"/>
        <rFont val="Times New Roman"/>
        <family val="1"/>
      </rPr>
      <t xml:space="preserve"> One-time activity. Assume the facilities hire a contractor.</t>
    </r>
  </si>
  <si>
    <r>
      <rPr>
        <vertAlign val="superscript"/>
        <sz val="10"/>
        <color rgb="FF000000"/>
        <rFont val="Times New Roman"/>
        <family val="1"/>
      </rPr>
      <t>f</t>
    </r>
    <r>
      <rPr>
        <sz val="10"/>
        <color rgb="FF000000"/>
        <rFont val="Times New Roman"/>
        <family val="1"/>
      </rPr>
      <t xml:space="preserve"> The 9 existing plants would be required to submit an Annual Compliance Certification each year.</t>
    </r>
  </si>
  <si>
    <r>
      <rPr>
        <vertAlign val="superscript"/>
        <sz val="10"/>
        <color rgb="FF000000"/>
        <rFont val="Times New Roman"/>
        <family val="1"/>
      </rPr>
      <t>g</t>
    </r>
    <r>
      <rPr>
        <sz val="10"/>
        <color rgb="FF000000"/>
        <rFont val="Times New Roman"/>
        <family val="1"/>
      </rPr>
      <t xml:space="preserve"> Assumes that 2 facilities per year would have to submit a report of exceedance.</t>
    </r>
  </si>
  <si>
    <r>
      <rPr>
        <vertAlign val="superscript"/>
        <sz val="10"/>
        <color rgb="FF000000"/>
        <rFont val="Times New Roman"/>
        <family val="1"/>
      </rPr>
      <t>h</t>
    </r>
    <r>
      <rPr>
        <sz val="10"/>
        <color rgb="FF000000"/>
        <rFont val="Times New Roman"/>
        <family val="1"/>
      </rPr>
      <t xml:space="preserve"> Recordkeeping requirements cover all existing plants.</t>
    </r>
  </si>
  <si>
    <r>
      <rPr>
        <vertAlign val="superscript"/>
        <sz val="10"/>
        <color rgb="FF000000"/>
        <rFont val="Times New Roman"/>
        <family val="1"/>
      </rPr>
      <t>i</t>
    </r>
    <r>
      <rPr>
        <sz val="10"/>
        <color rgb="FF000000"/>
        <rFont val="Times New Roman"/>
        <family val="1"/>
      </rPr>
      <t xml:space="preserve"> Transmittals would include Annual Compliance Certifications for 9 plants.</t>
    </r>
  </si>
  <si>
    <r>
      <rPr>
        <vertAlign val="superscript"/>
        <sz val="10"/>
        <color rgb="FF000000"/>
        <rFont val="Times New Roman"/>
        <family val="1"/>
      </rPr>
      <t>j</t>
    </r>
    <r>
      <rPr>
        <sz val="10"/>
        <color rgb="FF000000"/>
        <rFont val="Times New Roman"/>
        <family val="1"/>
      </rPr>
      <t xml:space="preserve"> Totals have been rounded to 3 significant figures. Figures may not add exactly due to rounding.</t>
    </r>
  </si>
  <si>
    <t>Table 2: Annual Agency Burden and Cost -NESHAP for Ferroalloys Production Area Sources (40 CFR Part 63, Subpart YYYYYY) (Renewal)</t>
  </si>
  <si>
    <t>Activity</t>
  </si>
  <si>
    <t>(D)
Respondents per year</t>
  </si>
  <si>
    <t>(E)
Technical person-hours
(C x D)</t>
  </si>
  <si>
    <t>(F)
Managerial person-hours
(E x 0.05)</t>
  </si>
  <si>
    <t>(G)
Clerical person-hours
(E x 0.10)</t>
  </si>
  <si>
    <r>
      <t>(H)
Cost, $</t>
    </r>
    <r>
      <rPr>
        <b/>
        <vertAlign val="superscript"/>
        <sz val="10"/>
        <color rgb="FF000000"/>
        <rFont val="Times New Roman"/>
        <family val="1"/>
      </rPr>
      <t>a</t>
    </r>
  </si>
  <si>
    <t>Report Review:</t>
  </si>
  <si>
    <r>
      <t xml:space="preserve">     Initial Notification of applicability</t>
    </r>
    <r>
      <rPr>
        <vertAlign val="superscript"/>
        <sz val="10"/>
        <color rgb="FF000000"/>
        <rFont val="Times New Roman"/>
        <family val="1"/>
      </rPr>
      <t>b</t>
    </r>
  </si>
  <si>
    <r>
      <t xml:space="preserve">     Notification of Compliance Status</t>
    </r>
    <r>
      <rPr>
        <vertAlign val="superscript"/>
        <sz val="10"/>
        <color rgb="FF000000"/>
        <rFont val="Times New Roman"/>
        <family val="1"/>
      </rPr>
      <t>c</t>
    </r>
  </si>
  <si>
    <r>
      <t xml:space="preserve">     Annual Compliance Certification</t>
    </r>
    <r>
      <rPr>
        <vertAlign val="superscript"/>
        <sz val="10"/>
        <color rgb="FF000000"/>
        <rFont val="Times New Roman"/>
        <family val="1"/>
      </rPr>
      <t>d</t>
    </r>
  </si>
  <si>
    <r>
      <t xml:space="preserve">     Annual Report of Deviations</t>
    </r>
    <r>
      <rPr>
        <vertAlign val="superscript"/>
        <sz val="10"/>
        <color rgb="FF000000"/>
        <rFont val="Times New Roman"/>
        <family val="1"/>
      </rPr>
      <t>e</t>
    </r>
  </si>
  <si>
    <r>
      <t xml:space="preserve">TOTAL (rounded) </t>
    </r>
    <r>
      <rPr>
        <b/>
        <vertAlign val="superscript"/>
        <sz val="10"/>
        <color rgb="FF000000"/>
        <rFont val="Times New Roman"/>
        <family val="1"/>
      </rPr>
      <t>f</t>
    </r>
  </si>
  <si>
    <r>
      <rPr>
        <vertAlign val="superscript"/>
        <sz val="10"/>
        <color rgb="FF000000"/>
        <rFont val="Times New Roman"/>
        <family val="1"/>
      </rPr>
      <t>b</t>
    </r>
    <r>
      <rPr>
        <sz val="10"/>
        <color rgb="FF000000"/>
        <rFont val="Times New Roman"/>
        <family val="1"/>
      </rPr>
      <t xml:space="preserve"> This is a one-time requirement. All 9 plants have already submitted initial notification during the initial compliance period. </t>
    </r>
  </si>
  <si>
    <r>
      <rPr>
        <vertAlign val="superscript"/>
        <sz val="10"/>
        <color rgb="FF000000"/>
        <rFont val="Times New Roman"/>
        <family val="1"/>
      </rPr>
      <t>c</t>
    </r>
    <r>
      <rPr>
        <sz val="10"/>
        <color rgb="FF000000"/>
        <rFont val="Times New Roman"/>
        <family val="1"/>
      </rPr>
      <t xml:space="preserve"> This is a one-time requirement. All 9 plants have submitted the notification of compliance status during the initial compliance period. </t>
    </r>
  </si>
  <si>
    <r>
      <rPr>
        <vertAlign val="superscript"/>
        <sz val="10"/>
        <color rgb="FF000000"/>
        <rFont val="Times New Roman"/>
        <family val="1"/>
      </rPr>
      <t xml:space="preserve">d </t>
    </r>
    <r>
      <rPr>
        <sz val="10"/>
        <color rgb="FF000000"/>
        <rFont val="Times New Roman"/>
        <family val="1"/>
      </rPr>
      <t xml:space="preserve">All 9 plants will submit an annual compliance certification each year. </t>
    </r>
  </si>
  <si>
    <r>
      <rPr>
        <vertAlign val="superscript"/>
        <sz val="10"/>
        <color rgb="FF000000"/>
        <rFont val="Times New Roman"/>
        <family val="1"/>
      </rPr>
      <t>e</t>
    </r>
    <r>
      <rPr>
        <sz val="10"/>
        <color rgb="FF000000"/>
        <rFont val="Times New Roman"/>
        <family val="1"/>
      </rPr>
      <t xml:space="preserve">  Assumes that 2 facilities per year would have to submit an exceedance report per year. </t>
    </r>
  </si>
  <si>
    <r>
      <rPr>
        <vertAlign val="superscript"/>
        <sz val="10"/>
        <color rgb="FF000000"/>
        <rFont val="Times New Roman"/>
        <family val="1"/>
      </rPr>
      <t>f</t>
    </r>
    <r>
      <rPr>
        <sz val="10"/>
        <color rgb="FF000000"/>
        <rFont val="Times New Roman"/>
        <family val="1"/>
      </rPr>
      <t xml:space="preserve"> Totals have been rounded to 3 significant figures. Figures may not add exactly due to rounding.      
</t>
    </r>
  </si>
  <si>
    <t>Respondents That Submit Reports</t>
  </si>
  <si>
    <t>Respondents That Do Not Submit Any Reports</t>
  </si>
  <si>
    <t>Year</t>
  </si>
  <si>
    <t>(A)</t>
  </si>
  <si>
    <t>(B)</t>
  </si>
  <si>
    <t>(C)</t>
  </si>
  <si>
    <t>(D)</t>
  </si>
  <si>
    <t>(E)</t>
  </si>
  <si>
    <r>
      <t xml:space="preserve">Number of New Respondents </t>
    </r>
    <r>
      <rPr>
        <vertAlign val="superscript"/>
        <sz val="10"/>
        <color rgb="FF000000"/>
        <rFont val="Times New Roman"/>
        <family val="1"/>
      </rPr>
      <t>a</t>
    </r>
  </si>
  <si>
    <t>Number of Existing Respondents</t>
  </si>
  <si>
    <t>Number of Existing Respondents that keep records but do not submit reports</t>
  </si>
  <si>
    <t>Number of Existing Respondents That Are Also New Respondents</t>
  </si>
  <si>
    <t>Number of Respondents (E=A+B+C-D)</t>
  </si>
  <si>
    <t>Average</t>
  </si>
  <si>
    <r>
      <t>a</t>
    </r>
    <r>
      <rPr>
        <sz val="12"/>
        <color rgb="FF000000"/>
        <rFont val="Times New Roman"/>
        <family val="1"/>
      </rPr>
      <t xml:space="preserve"> </t>
    </r>
    <r>
      <rPr>
        <sz val="10"/>
        <color rgb="FF000000"/>
        <rFont val="Times New Roman"/>
        <family val="1"/>
      </rPr>
      <t>New respondents include sources with constructed, reconstructed and modified affected facilities</t>
    </r>
    <r>
      <rPr>
        <sz val="10"/>
        <color theme="1"/>
        <rFont val="Times New Roman"/>
        <family val="1"/>
      </rPr>
      <t xml:space="preserve">. </t>
    </r>
  </si>
  <si>
    <t>The only costs to the regulated industry resulting from information collection activities required by the subject standards are labor costs. There are no capital/startup or operation and maintenance costs.</t>
  </si>
  <si>
    <t>Total Annual Responses</t>
  </si>
  <si>
    <t>Information Collection Activity</t>
  </si>
  <si>
    <t>Number of Responses</t>
  </si>
  <si>
    <t>Number of Existing Respondents That Keep Records But Do Not Submit Reports</t>
  </si>
  <si>
    <t>Total Annual Responses 
E=(BxC)+D</t>
  </si>
  <si>
    <t>One-time initial notification</t>
  </si>
  <si>
    <t>One-time notifications of compliance status</t>
  </si>
  <si>
    <t>Annual compliance certifications</t>
  </si>
  <si>
    <t>Annual reports of exceedances</t>
  </si>
  <si>
    <t>TOTAL</t>
  </si>
  <si>
    <t>Estimating Capital/Startup and Operation and Maintenance Costs</t>
  </si>
  <si>
    <r>
      <t>a</t>
    </r>
    <r>
      <rPr>
        <sz val="10"/>
        <color rgb="FF000000"/>
        <rFont val="Times New Roman"/>
        <family val="1"/>
      </rPr>
      <t xml:space="preserve">  This cost is based on the average hourly labor rate as follows: Managerial $76.91 (GS-13, Step 5, $48.07 + 60%); Technical $57.07 (GS-12, Step 1, $35.67 + 60%); and Clerical $30.88 (GS-6, Step 3, $19.30+ 60%). This ICR assumes that Managerial hours are 5 percent of Technical hours, and Clerical hours are 10 percent of Technical hours. These rates are from the Office of Personnel Management (OPM), 2024 General Schedule, which excludes locality, rates of pay. The rates have been increased by 60 percent to account for the benefit packages available to government employees.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</si>
</sst>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164" formatCode="0.0"/>
    <numFmt numFmtId="165" formatCode="&quot;$&quot;#,##0"/>
    <numFmt numFmtId="166" formatCode="&quot;$&quot;#,##0.00"/>
  </numFmts>
  <fonts count="22" x14ac:knownFonts="1">
    <font>
      <sz val="11"/>
      <color theme="1"/>
      <name val="Calibri"/>
      <family val="2"/>
      <scheme val="minor"/>
    </font>
    <font>
      <b/>
      <sz val="12"/>
      <color rgb="FF000000"/>
      <name val="Times New Roman"/>
      <family val="1"/>
    </font>
    <font>
      <sz val="10"/>
      <color rgb="FF000000"/>
      <name val="Times New Roman"/>
      <family val="1"/>
    </font>
    <font>
      <b/>
      <sz val="10"/>
      <color rgb="FF000000"/>
      <name val="Times New Roman"/>
      <family val="1"/>
    </font>
    <font>
      <b/>
      <i/>
      <sz val="10"/>
      <color rgb="FF000000"/>
      <name val="Times New Roman"/>
      <family val="1"/>
    </font>
    <font>
      <sz val="10"/>
      <color theme="1"/>
      <name val="Times New Roman"/>
      <family val="1"/>
    </font>
    <font>
      <b/>
      <sz val="10"/>
      <color theme="1"/>
      <name val="Times New Roman"/>
      <family val="1"/>
    </font>
    <font>
      <b/>
      <sz val="12"/>
      <color theme="1"/>
      <name val="Times New Roman"/>
      <family val="1"/>
    </font>
    <font>
      <vertAlign val="superscript"/>
      <sz val="10"/>
      <color rgb="FF000000"/>
      <name val="Times New Roman"/>
      <family val="1"/>
    </font>
    <font>
      <b/>
      <vertAlign val="superscript"/>
      <sz val="10"/>
      <color theme="1"/>
      <name val="Times New Roman"/>
      <family val="1"/>
    </font>
    <font>
      <b/>
      <vertAlign val="superscript"/>
      <sz val="10"/>
      <color rgb="FF000000"/>
      <name val="Times New Roman"/>
      <family val="1"/>
    </font>
    <font>
      <b/>
      <i/>
      <sz val="10"/>
      <color theme="1"/>
      <name val="Times New Roman"/>
      <family val="1"/>
    </font>
    <font>
      <sz val="10"/>
      <name val="Times New Roman"/>
      <family val="1"/>
    </font>
    <font>
      <sz val="11"/>
      <color theme="1"/>
      <name val="Times New Roman"/>
      <family val="1"/>
    </font>
    <font>
      <sz val="12"/>
      <color theme="1"/>
      <name val="Times New Roman"/>
      <family val="1"/>
    </font>
    <font>
      <sz val="12"/>
      <color rgb="FF000000"/>
      <name val="Times New Roman"/>
      <family val="1"/>
    </font>
    <font>
      <sz val="9"/>
      <color rgb="FF000000"/>
      <name val="Times New Roman"/>
      <family val="1"/>
    </font>
    <font>
      <vertAlign val="superscript"/>
      <sz val="12"/>
      <color rgb="FF000000"/>
      <name val="Times New Roman"/>
      <family val="1"/>
    </font>
    <font>
      <b/>
      <sz val="9"/>
      <color rgb="FF000000"/>
      <name val="Times New Roman"/>
      <family val="1"/>
    </font>
    <font>
      <b/>
      <sz val="11"/>
      <color rgb="FF000000"/>
      <name val="Times New Roman"/>
      <family val="1"/>
    </font>
    <font>
      <sz val="11"/>
      <color rgb="FF000000"/>
      <name val="Times New Roman"/>
      <family val="1"/>
    </font>
    <font>
      <vertAlign val="superscript"/>
      <sz val="10"/>
      <name val="Times New Roman"/>
      <family val="1"/>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98">
    <xf numFmtId="0" fontId="0" fillId="0" borderId="0" xfId="0"/>
    <xf numFmtId="0" fontId="3" fillId="0" borderId="0" xfId="0" applyFont="1" applyAlignment="1">
      <alignment horizontal="center"/>
    </xf>
    <xf numFmtId="6" fontId="3" fillId="0" borderId="0" xfId="0" applyNumberFormat="1" applyFont="1" applyAlignment="1">
      <alignment horizontal="right" wrapText="1"/>
    </xf>
    <xf numFmtId="0" fontId="2" fillId="0" borderId="1" xfId="0" applyFont="1" applyBorder="1" applyAlignment="1">
      <alignment horizontal="left" wrapText="1" indent="1"/>
    </xf>
    <xf numFmtId="0" fontId="2" fillId="0" borderId="1" xfId="0" applyFont="1" applyBorder="1" applyAlignment="1">
      <alignment vertical="top" wrapText="1"/>
    </xf>
    <xf numFmtId="0" fontId="2" fillId="0" borderId="1" xfId="0" applyFont="1" applyBorder="1" applyAlignment="1">
      <alignment horizontal="center" vertical="top" wrapText="1"/>
    </xf>
    <xf numFmtId="8" fontId="2" fillId="0" borderId="1" xfId="0" applyNumberFormat="1" applyFont="1" applyBorder="1" applyAlignment="1">
      <alignment horizontal="right" vertical="top" wrapText="1"/>
    </xf>
    <xf numFmtId="6" fontId="3" fillId="0" borderId="1" xfId="0" applyNumberFormat="1" applyFont="1" applyBorder="1" applyAlignment="1">
      <alignment wrapText="1"/>
    </xf>
    <xf numFmtId="0" fontId="5" fillId="0" borderId="0" xfId="0" applyFont="1"/>
    <xf numFmtId="0" fontId="5" fillId="0" borderId="0" xfId="0" applyFont="1" applyAlignment="1">
      <alignment wrapText="1"/>
    </xf>
    <xf numFmtId="6" fontId="5" fillId="0" borderId="0" xfId="0" applyNumberFormat="1" applyFont="1"/>
    <xf numFmtId="0" fontId="5" fillId="0" borderId="0" xfId="0" applyFont="1" applyAlignment="1">
      <alignment horizontal="center"/>
    </xf>
    <xf numFmtId="0" fontId="4" fillId="0" borderId="1" xfId="0" applyFont="1" applyBorder="1" applyAlignment="1">
      <alignment vertical="center" wrapText="1"/>
    </xf>
    <xf numFmtId="0" fontId="3" fillId="0" borderId="1" xfId="0" applyFont="1" applyBorder="1" applyAlignment="1">
      <alignment vertical="center"/>
    </xf>
    <xf numFmtId="0" fontId="2" fillId="0" borderId="1" xfId="0" applyFont="1" applyBorder="1" applyAlignment="1">
      <alignment horizontal="center" vertical="center"/>
    </xf>
    <xf numFmtId="8" fontId="2" fillId="0" borderId="1" xfId="0" applyNumberFormat="1" applyFont="1" applyBorder="1" applyAlignment="1">
      <alignment horizontal="right" vertical="center"/>
    </xf>
    <xf numFmtId="0" fontId="2" fillId="0" borderId="1" xfId="0" applyFont="1" applyBorder="1" applyAlignment="1">
      <alignment vertical="center"/>
    </xf>
    <xf numFmtId="0" fontId="3" fillId="0" borderId="1" xfId="0" applyFont="1" applyBorder="1" applyAlignment="1">
      <alignment horizontal="center" vertical="center"/>
    </xf>
    <xf numFmtId="0" fontId="5" fillId="0" borderId="0" xfId="0" applyFont="1" applyAlignment="1">
      <alignment horizontal="center" wrapText="1"/>
    </xf>
    <xf numFmtId="0" fontId="5" fillId="0" borderId="1" xfId="0" applyFont="1" applyBorder="1" applyAlignment="1">
      <alignment horizontal="center" vertical="top" wrapText="1"/>
    </xf>
    <xf numFmtId="0" fontId="5" fillId="0" borderId="1" xfId="0" applyFont="1" applyBorder="1" applyAlignment="1">
      <alignment horizontal="center" wrapText="1"/>
    </xf>
    <xf numFmtId="0" fontId="5" fillId="0" borderId="1" xfId="0" applyFont="1" applyBorder="1" applyAlignment="1">
      <alignment wrapText="1"/>
    </xf>
    <xf numFmtId="0" fontId="6" fillId="0" borderId="1" xfId="0" applyFont="1" applyBorder="1" applyAlignment="1">
      <alignment wrapText="1"/>
    </xf>
    <xf numFmtId="0" fontId="6" fillId="0" borderId="1" xfId="0" applyFont="1" applyBorder="1" applyAlignment="1">
      <alignment horizontal="center" wrapText="1"/>
    </xf>
    <xf numFmtId="1" fontId="5" fillId="0" borderId="0" xfId="0" applyNumberFormat="1" applyFont="1" applyAlignment="1">
      <alignment horizontal="right" wrapText="1"/>
    </xf>
    <xf numFmtId="6" fontId="2" fillId="0" borderId="1" xfId="0" applyNumberFormat="1" applyFont="1" applyBorder="1" applyAlignment="1">
      <alignment horizontal="right" vertical="top" wrapText="1"/>
    </xf>
    <xf numFmtId="164" fontId="2" fillId="0" borderId="1" xfId="0" applyNumberFormat="1" applyFont="1" applyBorder="1" applyAlignment="1">
      <alignment horizontal="center" vertical="top" wrapText="1"/>
    </xf>
    <xf numFmtId="1" fontId="2" fillId="0" borderId="1" xfId="0" applyNumberFormat="1" applyFont="1" applyBorder="1" applyAlignment="1">
      <alignment horizontal="center" vertical="top" wrapText="1"/>
    </xf>
    <xf numFmtId="0" fontId="3" fillId="0" borderId="5" xfId="0" applyFont="1" applyBorder="1" applyAlignment="1">
      <alignment horizontal="center" vertical="top" wrapText="1"/>
    </xf>
    <xf numFmtId="1" fontId="3" fillId="0" borderId="5" xfId="0" applyNumberFormat="1" applyFont="1" applyBorder="1" applyAlignment="1">
      <alignment horizontal="center" vertical="top" wrapText="1"/>
    </xf>
    <xf numFmtId="6" fontId="3" fillId="0" borderId="5" xfId="0" applyNumberFormat="1" applyFont="1" applyBorder="1" applyAlignment="1">
      <alignment wrapText="1"/>
    </xf>
    <xf numFmtId="0" fontId="2" fillId="0" borderId="2" xfId="0" applyFont="1" applyBorder="1" applyAlignment="1">
      <alignment horizontal="center" vertical="center"/>
    </xf>
    <xf numFmtId="0" fontId="2" fillId="0" borderId="1" xfId="0" applyFont="1" applyBorder="1" applyAlignment="1">
      <alignment wrapText="1"/>
    </xf>
    <xf numFmtId="0" fontId="2" fillId="0" borderId="4" xfId="0" applyFont="1" applyBorder="1" applyAlignment="1">
      <alignment vertical="center"/>
    </xf>
    <xf numFmtId="0" fontId="2" fillId="0" borderId="3" xfId="0" applyFont="1" applyBorder="1" applyAlignment="1">
      <alignment vertical="center"/>
    </xf>
    <xf numFmtId="6" fontId="2" fillId="0" borderId="1" xfId="0" applyNumberFormat="1" applyFont="1" applyBorder="1" applyAlignment="1">
      <alignment horizontal="right" vertical="center"/>
    </xf>
    <xf numFmtId="0" fontId="2" fillId="0" borderId="1" xfId="0" applyFont="1" applyBorder="1" applyAlignment="1">
      <alignment horizontal="left" wrapText="1" indent="2"/>
    </xf>
    <xf numFmtId="0" fontId="2" fillId="0" borderId="4" xfId="0" applyFont="1" applyBorder="1" applyAlignment="1">
      <alignment horizontal="center" vertical="center"/>
    </xf>
    <xf numFmtId="0" fontId="4" fillId="0" borderId="1" xfId="0" applyFont="1" applyBorder="1" applyAlignment="1">
      <alignment horizontal="left" vertical="center" wrapText="1"/>
    </xf>
    <xf numFmtId="0" fontId="6" fillId="0" borderId="1" xfId="0" applyFont="1" applyBorder="1" applyAlignment="1">
      <alignment vertical="top"/>
    </xf>
    <xf numFmtId="0" fontId="3" fillId="0" borderId="1" xfId="0" applyFont="1" applyBorder="1" applyAlignment="1">
      <alignment horizontal="left"/>
    </xf>
    <xf numFmtId="6" fontId="3" fillId="0" borderId="1" xfId="0" applyNumberFormat="1" applyFont="1" applyBorder="1" applyAlignment="1">
      <alignment horizontal="right" vertic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6" fontId="11" fillId="0" borderId="1" xfId="0" applyNumberFormat="1" applyFont="1" applyBorder="1" applyAlignment="1">
      <alignment vertical="center"/>
    </xf>
    <xf numFmtId="0" fontId="12" fillId="0" borderId="1" xfId="0" applyFont="1" applyBorder="1" applyAlignment="1">
      <alignment vertical="center"/>
    </xf>
    <xf numFmtId="0" fontId="13" fillId="0" borderId="0" xfId="0" applyFont="1"/>
    <xf numFmtId="0" fontId="12" fillId="0" borderId="1" xfId="0" applyFont="1" applyBorder="1"/>
    <xf numFmtId="0" fontId="12" fillId="0" borderId="6" xfId="0" applyFont="1" applyBorder="1"/>
    <xf numFmtId="166" fontId="5" fillId="0" borderId="1" xfId="0" applyNumberFormat="1" applyFont="1" applyBorder="1" applyAlignment="1">
      <alignment horizontal="center"/>
    </xf>
    <xf numFmtId="166" fontId="5" fillId="0" borderId="1" xfId="0" applyNumberFormat="1" applyFont="1" applyBorder="1" applyAlignment="1">
      <alignment vertical="center"/>
    </xf>
    <xf numFmtId="0" fontId="17" fillId="0" borderId="0" xfId="0" applyFont="1" applyAlignment="1">
      <alignment vertical="center"/>
    </xf>
    <xf numFmtId="0" fontId="1" fillId="0" borderId="1" xfId="0" applyFont="1" applyBorder="1" applyAlignment="1">
      <alignment vertical="center" wrapText="1"/>
    </xf>
    <xf numFmtId="0" fontId="16"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16" fillId="0" borderId="1" xfId="0" applyFont="1" applyBorder="1" applyAlignment="1">
      <alignment horizontal="center" vertical="center" wrapText="1"/>
    </xf>
    <xf numFmtId="0" fontId="14" fillId="0" borderId="0" xfId="0" applyFont="1" applyAlignment="1">
      <alignment vertical="center"/>
    </xf>
    <xf numFmtId="0" fontId="18" fillId="0" borderId="1" xfId="0" applyFont="1" applyBorder="1" applyAlignment="1">
      <alignment horizontal="center" vertical="center" wrapText="1"/>
    </xf>
    <xf numFmtId="6" fontId="4" fillId="0" borderId="1" xfId="0" applyNumberFormat="1" applyFont="1" applyBorder="1" applyAlignment="1">
      <alignment horizontal="right" vertical="center"/>
    </xf>
    <xf numFmtId="165" fontId="11" fillId="0" borderId="1" xfId="0" applyNumberFormat="1" applyFont="1" applyBorder="1" applyAlignment="1">
      <alignment vertical="center"/>
    </xf>
    <xf numFmtId="0" fontId="20" fillId="0" borderId="0" xfId="0" applyFont="1" applyAlignment="1">
      <alignment vertical="center" wrapText="1"/>
    </xf>
    <xf numFmtId="0" fontId="20" fillId="0" borderId="0" xfId="0" applyFont="1"/>
    <xf numFmtId="3" fontId="20" fillId="0" borderId="0" xfId="0" applyNumberFormat="1" applyFont="1"/>
    <xf numFmtId="6" fontId="20" fillId="0" borderId="0" xfId="0" applyNumberFormat="1" applyFont="1"/>
    <xf numFmtId="0" fontId="5" fillId="0" borderId="1" xfId="0" applyFont="1" applyBorder="1" applyAlignment="1">
      <alignment horizontal="center" vertical="center" wrapText="1"/>
    </xf>
    <xf numFmtId="1" fontId="20" fillId="0" borderId="0" xfId="0" applyNumberFormat="1" applyFont="1"/>
    <xf numFmtId="0" fontId="1" fillId="0" borderId="0" xfId="0" applyFont="1" applyAlignment="1">
      <alignment vertical="center"/>
    </xf>
    <xf numFmtId="0" fontId="19" fillId="0" borderId="0" xfId="0" applyFont="1" applyAlignment="1">
      <alignment horizontal="center"/>
    </xf>
    <xf numFmtId="0" fontId="8" fillId="0" borderId="0" xfId="0" applyFont="1" applyAlignment="1">
      <alignment horizontal="left" vertical="top" wrapText="1"/>
    </xf>
    <xf numFmtId="0" fontId="21" fillId="0" borderId="0" xfId="0" applyFont="1" applyAlignment="1">
      <alignment horizontal="left" vertical="top" wrapText="1"/>
    </xf>
    <xf numFmtId="0" fontId="1" fillId="0" borderId="0" xfId="0" applyFont="1" applyAlignment="1">
      <alignment wrapText="1"/>
    </xf>
    <xf numFmtId="0" fontId="2" fillId="0" borderId="0" xfId="0" applyFont="1" applyAlignment="1">
      <alignment horizontal="left" vertical="top"/>
    </xf>
    <xf numFmtId="0" fontId="2" fillId="0" borderId="0" xfId="0" applyFont="1" applyAlignment="1">
      <alignment horizontal="left" wrapText="1"/>
    </xf>
    <xf numFmtId="0" fontId="2" fillId="0" borderId="1" xfId="0" applyFont="1" applyBorder="1" applyAlignment="1">
      <alignment horizontal="center" vertical="center"/>
    </xf>
    <xf numFmtId="1" fontId="4" fillId="0" borderId="1" xfId="0" applyNumberFormat="1" applyFont="1" applyBorder="1" applyAlignment="1">
      <alignment horizontal="center" vertical="center"/>
    </xf>
    <xf numFmtId="1"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2" fillId="0" borderId="0" xfId="0" applyFont="1"/>
    <xf numFmtId="0" fontId="3" fillId="0" borderId="0" xfId="0" applyFont="1"/>
    <xf numFmtId="0" fontId="2" fillId="0" borderId="0" xfId="0" applyFont="1" applyAlignment="1">
      <alignment horizontal="left" vertical="top" wrapText="1"/>
    </xf>
    <xf numFmtId="0" fontId="12" fillId="0" borderId="1" xfId="0" applyFont="1" applyBorder="1" applyAlignment="1">
      <alignment horizontal="center"/>
    </xf>
    <xf numFmtId="0" fontId="5" fillId="0" borderId="0" xfId="0" applyFont="1" applyAlignment="1">
      <alignment wrapText="1"/>
    </xf>
    <xf numFmtId="0" fontId="13" fillId="0" borderId="0" xfId="0" applyFont="1" applyAlignment="1">
      <alignment horizontal="center"/>
    </xf>
    <xf numFmtId="0" fontId="1" fillId="0" borderId="0" xfId="0" applyFont="1" applyAlignment="1">
      <alignment horizontal="left" vertical="top"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center" vertical="top" wrapText="1"/>
    </xf>
    <xf numFmtId="1" fontId="3" fillId="0" borderId="1" xfId="0" applyNumberFormat="1" applyFont="1" applyBorder="1" applyAlignment="1">
      <alignment horizontal="center" vertical="top" wrapText="1"/>
    </xf>
    <xf numFmtId="0" fontId="3" fillId="0" borderId="0" xfId="0" applyFont="1" applyAlignment="1">
      <alignment horizontal="left"/>
    </xf>
    <xf numFmtId="0" fontId="14" fillId="0" borderId="0" xfId="0" applyFont="1" applyAlignment="1">
      <alignment horizontal="center" vertical="top" wrapText="1"/>
    </xf>
    <xf numFmtId="0" fontId="1" fillId="0" borderId="0" xfId="0" applyFont="1" applyAlignment="1">
      <alignment horizontal="center" vertical="center"/>
    </xf>
    <xf numFmtId="0" fontId="7" fillId="0" borderId="1" xfId="0" applyFont="1" applyBorder="1" applyAlignment="1">
      <alignment horizontal="center" vertical="top" wrapText="1"/>
    </xf>
    <xf numFmtId="0" fontId="1"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90A0D-4DCA-46CD-AD9F-FDB36C47157B}">
  <dimension ref="A1:B7"/>
  <sheetViews>
    <sheetView tabSelected="1" workbookViewId="0">
      <selection activeCell="A8" sqref="A8"/>
    </sheetView>
  </sheetViews>
  <sheetFormatPr defaultRowHeight="14.5" x14ac:dyDescent="0.35"/>
  <cols>
    <col min="1" max="1" width="27.81640625" customWidth="1"/>
    <col min="2" max="2" width="12.7265625" customWidth="1"/>
  </cols>
  <sheetData>
    <row r="1" spans="1:2" x14ac:dyDescent="0.35">
      <c r="A1" s="69" t="s">
        <v>0</v>
      </c>
      <c r="B1" s="69"/>
    </row>
    <row r="2" spans="1:2" ht="17.149999999999999" customHeight="1" x14ac:dyDescent="0.35">
      <c r="A2" s="62" t="s">
        <v>1</v>
      </c>
      <c r="B2" s="67">
        <f>'Table 1'!L42</f>
        <v>32.900454545454551</v>
      </c>
    </row>
    <row r="3" spans="1:2" ht="17.149999999999999" customHeight="1" x14ac:dyDescent="0.35">
      <c r="A3" s="62" t="s">
        <v>2</v>
      </c>
      <c r="B3" s="63">
        <f>Respondents!F8</f>
        <v>9</v>
      </c>
    </row>
    <row r="4" spans="1:2" ht="15" customHeight="1" x14ac:dyDescent="0.35">
      <c r="A4" s="62" t="s">
        <v>3</v>
      </c>
      <c r="B4" s="64">
        <f>'Table 1'!F38</f>
        <v>361.90500000000009</v>
      </c>
    </row>
    <row r="5" spans="1:2" ht="17.149999999999999" customHeight="1" x14ac:dyDescent="0.35">
      <c r="A5" s="62" t="s">
        <v>4</v>
      </c>
      <c r="B5" s="65">
        <f>'Table 1'!I40</f>
        <v>49600</v>
      </c>
    </row>
    <row r="6" spans="1:2" ht="17.149999999999999" customHeight="1" x14ac:dyDescent="0.35">
      <c r="A6" s="62" t="s">
        <v>5</v>
      </c>
      <c r="B6" s="65" t="s">
        <v>6</v>
      </c>
    </row>
    <row r="7" spans="1:2" ht="17.5" customHeight="1" x14ac:dyDescent="0.35">
      <c r="A7" s="62" t="s">
        <v>7</v>
      </c>
      <c r="B7" s="63" t="s">
        <v>6</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3"/>
  <sheetViews>
    <sheetView topLeftCell="A33" zoomScaleNormal="100" workbookViewId="0">
      <selection activeCell="L42" sqref="L42"/>
    </sheetView>
  </sheetViews>
  <sheetFormatPr defaultColWidth="9.1796875" defaultRowHeight="13" x14ac:dyDescent="0.3"/>
  <cols>
    <col min="1" max="1" width="33.81640625" style="8" customWidth="1"/>
    <col min="2" max="2" width="13.7265625" style="11" customWidth="1"/>
    <col min="3" max="6" width="13.7265625" style="8" customWidth="1"/>
    <col min="7" max="7" width="13.7265625" style="11" customWidth="1"/>
    <col min="8" max="9" width="13.7265625" style="8" customWidth="1"/>
    <col min="10" max="10" width="9.1796875" style="8"/>
    <col min="11" max="11" width="15.1796875" style="8" customWidth="1"/>
    <col min="12" max="16384" width="9.1796875" style="8"/>
  </cols>
  <sheetData>
    <row r="1" spans="1:12" ht="15" x14ac:dyDescent="0.3">
      <c r="A1" s="72" t="s">
        <v>8</v>
      </c>
      <c r="B1" s="72"/>
      <c r="C1" s="72"/>
      <c r="D1" s="72"/>
      <c r="E1" s="72"/>
      <c r="F1" s="72"/>
      <c r="G1" s="72"/>
      <c r="H1" s="72"/>
      <c r="I1" s="72"/>
    </row>
    <row r="2" spans="1:12" x14ac:dyDescent="0.3">
      <c r="A2" s="9"/>
      <c r="B2" s="18"/>
      <c r="C2" s="9"/>
      <c r="D2" s="9"/>
      <c r="E2" s="9"/>
      <c r="I2" s="9"/>
    </row>
    <row r="3" spans="1:12" ht="65" x14ac:dyDescent="0.3">
      <c r="A3" s="43" t="s">
        <v>9</v>
      </c>
      <c r="B3" s="43" t="s">
        <v>10</v>
      </c>
      <c r="C3" s="43" t="s">
        <v>11</v>
      </c>
      <c r="D3" s="43" t="s">
        <v>12</v>
      </c>
      <c r="E3" s="43" t="s">
        <v>13</v>
      </c>
      <c r="F3" s="43" t="s">
        <v>14</v>
      </c>
      <c r="G3" s="44" t="s">
        <v>15</v>
      </c>
      <c r="H3" s="43" t="s">
        <v>16</v>
      </c>
      <c r="I3" s="43" t="s">
        <v>17</v>
      </c>
    </row>
    <row r="4" spans="1:12" x14ac:dyDescent="0.3">
      <c r="A4" s="32" t="s">
        <v>18</v>
      </c>
      <c r="B4" s="31" t="s">
        <v>19</v>
      </c>
      <c r="C4" s="33"/>
      <c r="D4" s="33"/>
      <c r="E4" s="33"/>
      <c r="F4" s="33"/>
      <c r="G4" s="33"/>
      <c r="H4" s="33"/>
      <c r="I4" s="34"/>
      <c r="K4" s="82" t="s">
        <v>20</v>
      </c>
      <c r="L4" s="82"/>
    </row>
    <row r="5" spans="1:12" x14ac:dyDescent="0.3">
      <c r="A5" s="32" t="s">
        <v>21</v>
      </c>
      <c r="B5" s="14" t="s">
        <v>19</v>
      </c>
      <c r="C5" s="16"/>
      <c r="D5" s="16"/>
      <c r="E5" s="16"/>
      <c r="F5" s="16"/>
      <c r="G5" s="16"/>
      <c r="H5" s="16"/>
      <c r="I5" s="16"/>
      <c r="K5" s="46" t="s">
        <v>22</v>
      </c>
      <c r="L5" s="51">
        <v>172.41</v>
      </c>
    </row>
    <row r="6" spans="1:12" ht="28.5" x14ac:dyDescent="0.3">
      <c r="A6" s="32" t="s">
        <v>23</v>
      </c>
      <c r="B6" s="14">
        <v>40</v>
      </c>
      <c r="C6" s="14">
        <v>1</v>
      </c>
      <c r="D6" s="14">
        <f>B6*C6</f>
        <v>40</v>
      </c>
      <c r="E6" s="14">
        <f>Respondents!B8</f>
        <v>0</v>
      </c>
      <c r="F6" s="14">
        <f>D6*E6</f>
        <v>0</v>
      </c>
      <c r="G6" s="14">
        <f>F6*0.05</f>
        <v>0</v>
      </c>
      <c r="H6" s="14">
        <f>F6*0.1</f>
        <v>0</v>
      </c>
      <c r="I6" s="35">
        <f>F6*$L$6+G6*$L$5+H6*$L$7</f>
        <v>0</v>
      </c>
      <c r="K6" s="46" t="s">
        <v>24</v>
      </c>
      <c r="L6" s="51">
        <v>141.75</v>
      </c>
    </row>
    <row r="7" spans="1:12" x14ac:dyDescent="0.3">
      <c r="A7" s="32" t="s">
        <v>25</v>
      </c>
      <c r="B7" s="14"/>
      <c r="C7" s="16"/>
      <c r="D7" s="16"/>
      <c r="E7" s="16"/>
      <c r="F7" s="16"/>
      <c r="G7" s="14"/>
      <c r="H7" s="16"/>
      <c r="I7" s="16"/>
      <c r="K7" s="46" t="s">
        <v>26</v>
      </c>
      <c r="L7" s="51">
        <v>71.36</v>
      </c>
    </row>
    <row r="8" spans="1:12" ht="28.5" x14ac:dyDescent="0.3">
      <c r="A8" s="3" t="s">
        <v>27</v>
      </c>
      <c r="B8" s="14">
        <v>4</v>
      </c>
      <c r="C8" s="14">
        <v>1</v>
      </c>
      <c r="D8" s="14">
        <f>B8*C8</f>
        <v>4</v>
      </c>
      <c r="E8" s="14">
        <f>Respondents!F8</f>
        <v>9</v>
      </c>
      <c r="F8" s="14">
        <f>D8*E8</f>
        <v>36</v>
      </c>
      <c r="G8" s="14">
        <f>F8*0.05</f>
        <v>1.8</v>
      </c>
      <c r="H8" s="14">
        <f>F8*0.1</f>
        <v>3.6</v>
      </c>
      <c r="I8" s="15">
        <f>F8*$L$6+G8*$L$5+H8*$L$7</f>
        <v>5670.2339999999995</v>
      </c>
    </row>
    <row r="9" spans="1:12" x14ac:dyDescent="0.3">
      <c r="A9" s="3" t="s">
        <v>28</v>
      </c>
      <c r="B9" s="14"/>
      <c r="C9" s="16"/>
      <c r="D9" s="16"/>
      <c r="E9" s="16"/>
      <c r="F9" s="16"/>
      <c r="G9" s="14"/>
      <c r="H9" s="16"/>
      <c r="I9" s="16"/>
    </row>
    <row r="10" spans="1:12" ht="26" x14ac:dyDescent="0.3">
      <c r="A10" s="36" t="s">
        <v>29</v>
      </c>
      <c r="B10" s="14" t="s">
        <v>19</v>
      </c>
      <c r="C10" s="16"/>
      <c r="D10" s="16"/>
      <c r="E10" s="16"/>
      <c r="F10" s="16"/>
      <c r="G10" s="14"/>
      <c r="H10" s="16"/>
      <c r="I10" s="16"/>
    </row>
    <row r="11" spans="1:12" ht="26" x14ac:dyDescent="0.3">
      <c r="A11" s="36" t="s">
        <v>30</v>
      </c>
      <c r="B11" s="14" t="s">
        <v>19</v>
      </c>
      <c r="C11" s="16"/>
      <c r="D11" s="16"/>
      <c r="E11" s="16"/>
      <c r="F11" s="16"/>
      <c r="G11" s="14"/>
      <c r="H11" s="16"/>
      <c r="I11" s="16"/>
    </row>
    <row r="12" spans="1:12" ht="15.5" x14ac:dyDescent="0.3">
      <c r="A12" s="36" t="s">
        <v>31</v>
      </c>
      <c r="B12" s="14">
        <v>2</v>
      </c>
      <c r="C12" s="14">
        <v>2</v>
      </c>
      <c r="D12" s="14">
        <f>B12*C12</f>
        <v>4</v>
      </c>
      <c r="E12" s="14">
        <v>18</v>
      </c>
      <c r="F12" s="14">
        <f>D12*E12</f>
        <v>72</v>
      </c>
      <c r="G12" s="31">
        <f>F12*0.05</f>
        <v>3.6</v>
      </c>
      <c r="H12" s="14">
        <f>F12*0.1</f>
        <v>7.2</v>
      </c>
      <c r="I12" s="15">
        <f>F12*$L$6+G12*$L$5+H12*$L$7</f>
        <v>11340.467999999999</v>
      </c>
    </row>
    <row r="13" spans="1:12" ht="15.5" x14ac:dyDescent="0.3">
      <c r="A13" s="36" t="s">
        <v>32</v>
      </c>
      <c r="B13" s="14">
        <v>2</v>
      </c>
      <c r="C13" s="14">
        <v>1</v>
      </c>
      <c r="D13" s="14">
        <f t="shared" ref="D13:D16" si="0">B13*C13</f>
        <v>2</v>
      </c>
      <c r="E13" s="14">
        <f>ROUND(E12*0.05,0)</f>
        <v>1</v>
      </c>
      <c r="F13" s="14">
        <f t="shared" ref="F13:F16" si="1">D13*E13</f>
        <v>2</v>
      </c>
      <c r="G13" s="31">
        <f>F13*0.05</f>
        <v>0.1</v>
      </c>
      <c r="H13" s="14">
        <f>F13*0.1</f>
        <v>0.2</v>
      </c>
      <c r="I13" s="15">
        <f>F13*$L$6+G13*$L$5+H13*$L$7</f>
        <v>315.01299999999998</v>
      </c>
    </row>
    <row r="14" spans="1:12" ht="15.5" x14ac:dyDescent="0.3">
      <c r="A14" s="36" t="s">
        <v>33</v>
      </c>
      <c r="B14" s="14">
        <v>0.1</v>
      </c>
      <c r="C14" s="14">
        <v>52</v>
      </c>
      <c r="D14" s="14">
        <f t="shared" si="0"/>
        <v>5.2</v>
      </c>
      <c r="E14" s="14">
        <v>18</v>
      </c>
      <c r="F14" s="14">
        <f t="shared" si="1"/>
        <v>93.600000000000009</v>
      </c>
      <c r="G14" s="31">
        <f>F14*0.05</f>
        <v>4.6800000000000006</v>
      </c>
      <c r="H14" s="14">
        <f>F14*0.1</f>
        <v>9.3600000000000012</v>
      </c>
      <c r="I14" s="15">
        <f>F14*$L$6+G14*$L$5+H14*$L$7</f>
        <v>14742.608400000001</v>
      </c>
    </row>
    <row r="15" spans="1:12" ht="28.5" x14ac:dyDescent="0.3">
      <c r="A15" s="36" t="s">
        <v>34</v>
      </c>
      <c r="B15" s="31" t="s">
        <v>19</v>
      </c>
      <c r="C15" s="33"/>
      <c r="D15" s="33"/>
      <c r="E15" s="33"/>
      <c r="F15" s="33"/>
      <c r="G15" s="37"/>
      <c r="H15" s="33"/>
      <c r="I15" s="34"/>
    </row>
    <row r="16" spans="1:12" ht="28.5" x14ac:dyDescent="0.3">
      <c r="A16" s="36" t="s">
        <v>35</v>
      </c>
      <c r="B16" s="14">
        <v>2</v>
      </c>
      <c r="C16" s="14">
        <v>2</v>
      </c>
      <c r="D16" s="14">
        <f t="shared" si="0"/>
        <v>4</v>
      </c>
      <c r="E16" s="14">
        <f>Respondents!F8</f>
        <v>9</v>
      </c>
      <c r="F16" s="14">
        <f t="shared" si="1"/>
        <v>36</v>
      </c>
      <c r="G16" s="14">
        <f>F16*0.05</f>
        <v>1.8</v>
      </c>
      <c r="H16" s="14">
        <f>F16*0.1</f>
        <v>3.6</v>
      </c>
      <c r="I16" s="15">
        <f>F16*$L$6+G16*$L$5+H16*$L$7</f>
        <v>5670.2339999999995</v>
      </c>
    </row>
    <row r="17" spans="1:9" ht="15.5" x14ac:dyDescent="0.3">
      <c r="A17" s="36" t="s">
        <v>36</v>
      </c>
      <c r="B17" s="31" t="s">
        <v>19</v>
      </c>
      <c r="C17" s="14"/>
      <c r="D17" s="14"/>
      <c r="E17" s="14"/>
      <c r="F17" s="14"/>
      <c r="G17" s="14"/>
      <c r="H17" s="14"/>
      <c r="I17" s="35"/>
    </row>
    <row r="18" spans="1:9" x14ac:dyDescent="0.3">
      <c r="A18" s="3" t="s">
        <v>37</v>
      </c>
      <c r="B18" s="14" t="s">
        <v>38</v>
      </c>
      <c r="C18" s="14"/>
      <c r="D18" s="14"/>
      <c r="E18" s="14"/>
      <c r="F18" s="14"/>
      <c r="G18" s="14"/>
      <c r="H18" s="14"/>
      <c r="I18" s="14"/>
    </row>
    <row r="19" spans="1:9" x14ac:dyDescent="0.3">
      <c r="A19" s="3" t="s">
        <v>39</v>
      </c>
      <c r="B19" s="14" t="s">
        <v>38</v>
      </c>
      <c r="C19" s="14"/>
      <c r="D19" s="14"/>
      <c r="E19" s="14"/>
      <c r="F19" s="14"/>
      <c r="G19" s="14"/>
      <c r="H19" s="14"/>
      <c r="I19" s="14"/>
    </row>
    <row r="20" spans="1:9" x14ac:dyDescent="0.3">
      <c r="A20" s="3" t="s">
        <v>40</v>
      </c>
      <c r="B20" s="14" t="s">
        <v>38</v>
      </c>
      <c r="C20" s="14"/>
      <c r="D20" s="14"/>
      <c r="E20" s="14"/>
      <c r="F20" s="14"/>
      <c r="G20" s="14"/>
      <c r="H20" s="14"/>
      <c r="I20" s="14"/>
    </row>
    <row r="21" spans="1:9" ht="15.5" x14ac:dyDescent="0.3">
      <c r="A21" s="36" t="s">
        <v>41</v>
      </c>
      <c r="B21" s="14">
        <v>2</v>
      </c>
      <c r="C21" s="14">
        <v>1</v>
      </c>
      <c r="D21" s="14">
        <f t="shared" ref="D21:D24" si="2">B21*C21</f>
        <v>2</v>
      </c>
      <c r="E21" s="14">
        <f>Respondents!B8</f>
        <v>0</v>
      </c>
      <c r="F21" s="14">
        <f t="shared" ref="F21:F24" si="3">D21*E21</f>
        <v>0</v>
      </c>
      <c r="G21" s="14">
        <f>F21*0.05</f>
        <v>0</v>
      </c>
      <c r="H21" s="14">
        <f>F21*0.1</f>
        <v>0</v>
      </c>
      <c r="I21" s="35">
        <f>F21*$L$6+G21*$L$5+H21*$L$7</f>
        <v>0</v>
      </c>
    </row>
    <row r="22" spans="1:9" ht="15.5" x14ac:dyDescent="0.3">
      <c r="A22" s="36" t="s">
        <v>42</v>
      </c>
      <c r="B22" s="14">
        <v>4</v>
      </c>
      <c r="C22" s="14">
        <v>1</v>
      </c>
      <c r="D22" s="14">
        <f t="shared" si="2"/>
        <v>4</v>
      </c>
      <c r="E22" s="14">
        <f>Respondents!B8</f>
        <v>0</v>
      </c>
      <c r="F22" s="14">
        <f t="shared" si="3"/>
        <v>0</v>
      </c>
      <c r="G22" s="14">
        <f>F22*0.05</f>
        <v>0</v>
      </c>
      <c r="H22" s="14">
        <f>F22*0.1</f>
        <v>0</v>
      </c>
      <c r="I22" s="35">
        <f>F22*$L$6+G22*$L$5+H22*$L$7</f>
        <v>0</v>
      </c>
    </row>
    <row r="23" spans="1:9" ht="15.5" x14ac:dyDescent="0.3">
      <c r="A23" s="36" t="s">
        <v>43</v>
      </c>
      <c r="B23" s="14">
        <v>4</v>
      </c>
      <c r="C23" s="14">
        <v>1</v>
      </c>
      <c r="D23" s="14">
        <f t="shared" si="2"/>
        <v>4</v>
      </c>
      <c r="E23" s="14">
        <f>Respondents!F8</f>
        <v>9</v>
      </c>
      <c r="F23" s="14">
        <f t="shared" si="3"/>
        <v>36</v>
      </c>
      <c r="G23" s="14">
        <f>F23*0.05</f>
        <v>1.8</v>
      </c>
      <c r="H23" s="14">
        <f>F23*0.1</f>
        <v>3.6</v>
      </c>
      <c r="I23" s="15">
        <f>F23*$L$6+G23*$L$5+H23*$L$7</f>
        <v>5670.2339999999995</v>
      </c>
    </row>
    <row r="24" spans="1:9" ht="15.5" x14ac:dyDescent="0.3">
      <c r="A24" s="36" t="s">
        <v>44</v>
      </c>
      <c r="B24" s="14">
        <v>2</v>
      </c>
      <c r="C24" s="14">
        <v>1</v>
      </c>
      <c r="D24" s="14">
        <f t="shared" si="2"/>
        <v>2</v>
      </c>
      <c r="E24" s="14">
        <v>2</v>
      </c>
      <c r="F24" s="14">
        <f t="shared" si="3"/>
        <v>4</v>
      </c>
      <c r="G24" s="14">
        <f>F24*0.05</f>
        <v>0.2</v>
      </c>
      <c r="H24" s="14">
        <f>F24*0.1</f>
        <v>0.4</v>
      </c>
      <c r="I24" s="15">
        <f>F24*$L$6+G24*$L$5+H24*$L$7</f>
        <v>630.02599999999995</v>
      </c>
    </row>
    <row r="25" spans="1:9" ht="13.5" x14ac:dyDescent="0.3">
      <c r="A25" s="38" t="s">
        <v>45</v>
      </c>
      <c r="B25" s="75"/>
      <c r="C25" s="75"/>
      <c r="D25" s="75"/>
      <c r="E25" s="75"/>
      <c r="F25" s="76">
        <f>SUM(F6:H24)</f>
        <v>321.54000000000008</v>
      </c>
      <c r="G25" s="76"/>
      <c r="H25" s="76"/>
      <c r="I25" s="60">
        <f>SUM(I6:I24)</f>
        <v>44038.817399999993</v>
      </c>
    </row>
    <row r="26" spans="1:9" x14ac:dyDescent="0.3">
      <c r="A26" s="32" t="s">
        <v>46</v>
      </c>
      <c r="B26" s="14"/>
      <c r="C26" s="14"/>
      <c r="D26" s="14"/>
      <c r="E26" s="14"/>
      <c r="F26" s="14"/>
      <c r="G26" s="14"/>
      <c r="H26" s="14"/>
      <c r="I26" s="14"/>
    </row>
    <row r="27" spans="1:9" ht="26" x14ac:dyDescent="0.3">
      <c r="A27" s="3" t="s">
        <v>47</v>
      </c>
      <c r="B27" s="14" t="s">
        <v>48</v>
      </c>
      <c r="C27" s="14"/>
      <c r="D27" s="14"/>
      <c r="E27" s="14"/>
      <c r="F27" s="14"/>
      <c r="G27" s="14"/>
      <c r="H27" s="14"/>
      <c r="I27" s="14"/>
    </row>
    <row r="28" spans="1:9" x14ac:dyDescent="0.3">
      <c r="A28" s="3" t="s">
        <v>49</v>
      </c>
      <c r="B28" s="14" t="s">
        <v>50</v>
      </c>
      <c r="C28" s="14"/>
      <c r="D28" s="14"/>
      <c r="E28" s="14"/>
      <c r="F28" s="14"/>
      <c r="G28" s="14"/>
      <c r="H28" s="14"/>
      <c r="I28" s="14"/>
    </row>
    <row r="29" spans="1:9" x14ac:dyDescent="0.3">
      <c r="A29" s="3" t="s">
        <v>51</v>
      </c>
      <c r="B29" s="14" t="s">
        <v>50</v>
      </c>
      <c r="C29" s="14"/>
      <c r="D29" s="14"/>
      <c r="E29" s="14"/>
      <c r="F29" s="14"/>
      <c r="G29" s="14"/>
      <c r="H29" s="14"/>
      <c r="I29" s="14"/>
    </row>
    <row r="30" spans="1:9" x14ac:dyDescent="0.3">
      <c r="A30" s="3" t="s">
        <v>52</v>
      </c>
      <c r="B30" s="14" t="s">
        <v>50</v>
      </c>
      <c r="C30" s="14"/>
      <c r="D30" s="14"/>
      <c r="E30" s="14"/>
      <c r="F30" s="14"/>
      <c r="G30" s="14"/>
      <c r="H30" s="14"/>
      <c r="I30" s="14"/>
    </row>
    <row r="31" spans="1:9" x14ac:dyDescent="0.3">
      <c r="A31" s="3" t="s">
        <v>53</v>
      </c>
      <c r="B31" s="14"/>
      <c r="C31" s="14"/>
      <c r="D31" s="14"/>
      <c r="E31" s="14"/>
      <c r="F31" s="14"/>
      <c r="G31" s="14"/>
      <c r="H31" s="14"/>
      <c r="I31" s="14"/>
    </row>
    <row r="32" spans="1:9" ht="28.5" x14ac:dyDescent="0.3">
      <c r="A32" s="36" t="s">
        <v>54</v>
      </c>
      <c r="B32" s="14">
        <v>0.3</v>
      </c>
      <c r="C32" s="14">
        <v>12</v>
      </c>
      <c r="D32" s="14">
        <f t="shared" ref="D32" si="4">B32*C32</f>
        <v>3.5999999999999996</v>
      </c>
      <c r="E32" s="14">
        <f>Respondents!F8</f>
        <v>9</v>
      </c>
      <c r="F32" s="14">
        <f t="shared" ref="F32" si="5">D32*E32</f>
        <v>32.4</v>
      </c>
      <c r="G32" s="14">
        <f>F32*0.05</f>
        <v>1.62</v>
      </c>
      <c r="H32" s="14">
        <f>F32*0.1</f>
        <v>3.24</v>
      </c>
      <c r="I32" s="15">
        <f>F32*$L$6+G32*$L$5+H32*$L$7</f>
        <v>5103.2105999999994</v>
      </c>
    </row>
    <row r="33" spans="1:13" x14ac:dyDescent="0.3">
      <c r="A33" s="3" t="s">
        <v>55</v>
      </c>
      <c r="B33" s="14" t="s">
        <v>19</v>
      </c>
      <c r="C33" s="16"/>
      <c r="D33" s="16"/>
      <c r="E33" s="16"/>
      <c r="F33" s="16"/>
      <c r="G33" s="14"/>
      <c r="H33" s="16"/>
      <c r="I33" s="16"/>
    </row>
    <row r="34" spans="1:13" ht="26" x14ac:dyDescent="0.3">
      <c r="A34" s="3" t="s">
        <v>56</v>
      </c>
      <c r="B34" s="14" t="s">
        <v>19</v>
      </c>
      <c r="C34" s="16"/>
      <c r="D34" s="16"/>
      <c r="E34" s="16"/>
      <c r="F34" s="16"/>
      <c r="G34" s="14"/>
      <c r="H34" s="16"/>
      <c r="I34" s="16"/>
    </row>
    <row r="35" spans="1:13" ht="28.5" x14ac:dyDescent="0.3">
      <c r="A35" s="3" t="s">
        <v>57</v>
      </c>
      <c r="B35" s="14">
        <v>0.3</v>
      </c>
      <c r="C35" s="14">
        <v>1</v>
      </c>
      <c r="D35" s="14">
        <f>B35*C35</f>
        <v>0.3</v>
      </c>
      <c r="E35" s="14">
        <f>Respondents!F8</f>
        <v>9</v>
      </c>
      <c r="F35" s="14">
        <f>D35*E35</f>
        <v>2.6999999999999997</v>
      </c>
      <c r="G35" s="14">
        <f>F35*0.05</f>
        <v>0.13499999999999998</v>
      </c>
      <c r="H35" s="14">
        <f>F35*0.1</f>
        <v>0.26999999999999996</v>
      </c>
      <c r="I35" s="15">
        <f>F35*$L$6+G35*$L$5+H35*$L$7</f>
        <v>425.26754999999997</v>
      </c>
    </row>
    <row r="36" spans="1:13" x14ac:dyDescent="0.3">
      <c r="A36" s="3" t="s">
        <v>58</v>
      </c>
      <c r="B36" s="14" t="s">
        <v>19</v>
      </c>
      <c r="C36" s="16"/>
      <c r="D36" s="16"/>
      <c r="E36" s="16"/>
      <c r="F36" s="16"/>
      <c r="G36" s="14"/>
      <c r="H36" s="16"/>
      <c r="I36" s="16"/>
    </row>
    <row r="37" spans="1:13" ht="27" x14ac:dyDescent="0.3">
      <c r="A37" s="12" t="s">
        <v>59</v>
      </c>
      <c r="B37" s="75"/>
      <c r="C37" s="75"/>
      <c r="D37" s="75"/>
      <c r="E37" s="75"/>
      <c r="F37" s="76">
        <f>SUM(F27:H35)</f>
        <v>40.365000000000002</v>
      </c>
      <c r="G37" s="76"/>
      <c r="H37" s="76"/>
      <c r="I37" s="61">
        <f>SUM(I27:I36)</f>
        <v>5528.478149999999</v>
      </c>
    </row>
    <row r="38" spans="1:13" ht="15" x14ac:dyDescent="0.3">
      <c r="A38" s="39" t="s">
        <v>60</v>
      </c>
      <c r="B38" s="17"/>
      <c r="C38" s="13"/>
      <c r="D38" s="13"/>
      <c r="E38" s="13"/>
      <c r="F38" s="77">
        <f>F25+F37</f>
        <v>361.90500000000009</v>
      </c>
      <c r="G38" s="78"/>
      <c r="H38" s="78"/>
      <c r="I38" s="41">
        <f>ROUND(I25+I37, -2)</f>
        <v>49600</v>
      </c>
    </row>
    <row r="39" spans="1:13" ht="15" x14ac:dyDescent="0.3">
      <c r="A39" s="40" t="s">
        <v>61</v>
      </c>
      <c r="B39" s="17"/>
      <c r="C39" s="17"/>
      <c r="D39" s="17"/>
      <c r="E39" s="17"/>
      <c r="F39" s="17"/>
      <c r="G39" s="17"/>
      <c r="H39" s="17"/>
      <c r="I39" s="41">
        <v>0</v>
      </c>
    </row>
    <row r="40" spans="1:13" ht="15" x14ac:dyDescent="0.3">
      <c r="A40" s="40" t="s">
        <v>62</v>
      </c>
      <c r="B40" s="17"/>
      <c r="C40" s="17"/>
      <c r="D40" s="17"/>
      <c r="E40" s="17"/>
      <c r="F40" s="17"/>
      <c r="G40" s="17"/>
      <c r="H40" s="17"/>
      <c r="I40" s="45">
        <f>I38+I39</f>
        <v>49600</v>
      </c>
      <c r="L40" s="10"/>
    </row>
    <row r="41" spans="1:13" x14ac:dyDescent="0.3">
      <c r="A41" s="1"/>
      <c r="B41" s="1"/>
      <c r="C41" s="1"/>
      <c r="D41" s="1"/>
      <c r="E41" s="1"/>
      <c r="F41" s="1"/>
      <c r="G41" s="1"/>
      <c r="H41" s="1"/>
      <c r="I41" s="2"/>
    </row>
    <row r="42" spans="1:13" x14ac:dyDescent="0.3">
      <c r="A42" s="79"/>
      <c r="B42" s="79"/>
      <c r="C42" s="79"/>
      <c r="D42" s="79"/>
      <c r="E42" s="79"/>
      <c r="F42" s="79"/>
      <c r="G42" s="79"/>
      <c r="H42" s="9"/>
      <c r="L42" s="24">
        <f>F38/Responses!E8</f>
        <v>32.900454545454551</v>
      </c>
      <c r="M42" s="8" t="s">
        <v>63</v>
      </c>
    </row>
    <row r="43" spans="1:13" x14ac:dyDescent="0.3">
      <c r="A43" s="80" t="s">
        <v>64</v>
      </c>
      <c r="B43" s="80"/>
      <c r="C43" s="80"/>
      <c r="D43" s="80"/>
      <c r="E43" s="80"/>
      <c r="F43" s="80"/>
      <c r="G43" s="80"/>
      <c r="H43" s="9"/>
      <c r="I43" s="9"/>
    </row>
    <row r="44" spans="1:13" ht="65.25" customHeight="1" x14ac:dyDescent="0.3">
      <c r="A44" s="81" t="s">
        <v>65</v>
      </c>
      <c r="B44" s="70"/>
      <c r="C44" s="70"/>
      <c r="D44" s="70"/>
      <c r="E44" s="70"/>
      <c r="F44" s="70"/>
      <c r="G44" s="70"/>
      <c r="H44" s="70"/>
      <c r="I44" s="70"/>
    </row>
    <row r="45" spans="1:13" ht="18.75" customHeight="1" x14ac:dyDescent="0.3">
      <c r="A45" s="74" t="s">
        <v>66</v>
      </c>
      <c r="B45" s="74"/>
      <c r="C45" s="74"/>
      <c r="D45" s="74"/>
      <c r="E45" s="74"/>
      <c r="F45" s="74"/>
      <c r="G45" s="74"/>
      <c r="H45" s="74"/>
      <c r="I45" s="74"/>
    </row>
    <row r="46" spans="1:13" ht="27.75" customHeight="1" x14ac:dyDescent="0.3">
      <c r="A46" s="74" t="s">
        <v>67</v>
      </c>
      <c r="B46" s="74"/>
      <c r="C46" s="74"/>
      <c r="D46" s="74"/>
      <c r="E46" s="74"/>
      <c r="F46" s="74"/>
      <c r="G46" s="74"/>
      <c r="H46" s="74"/>
      <c r="I46" s="74"/>
    </row>
    <row r="47" spans="1:13" ht="28.5" customHeight="1" x14ac:dyDescent="0.3">
      <c r="A47" s="74" t="s">
        <v>68</v>
      </c>
      <c r="B47" s="74"/>
      <c r="C47" s="74"/>
      <c r="D47" s="74"/>
      <c r="E47" s="74"/>
      <c r="F47" s="74"/>
      <c r="G47" s="74"/>
      <c r="H47" s="74"/>
      <c r="I47" s="74"/>
    </row>
    <row r="48" spans="1:13" ht="15.5" x14ac:dyDescent="0.3">
      <c r="A48" s="73" t="s">
        <v>69</v>
      </c>
      <c r="B48" s="73"/>
      <c r="C48" s="73"/>
      <c r="D48" s="73"/>
      <c r="E48" s="73"/>
      <c r="F48" s="73"/>
      <c r="G48" s="73"/>
      <c r="H48" s="73"/>
      <c r="I48" s="73"/>
    </row>
    <row r="49" spans="1:9" ht="15.5" x14ac:dyDescent="0.3">
      <c r="A49" s="73" t="s">
        <v>70</v>
      </c>
      <c r="B49" s="73"/>
      <c r="C49" s="73"/>
      <c r="D49" s="73"/>
      <c r="E49" s="73"/>
      <c r="F49" s="73"/>
      <c r="G49" s="73"/>
      <c r="H49" s="73"/>
      <c r="I49" s="73"/>
    </row>
    <row r="50" spans="1:9" ht="15.5" x14ac:dyDescent="0.3">
      <c r="A50" s="73" t="s">
        <v>71</v>
      </c>
      <c r="B50" s="73"/>
      <c r="C50" s="73"/>
      <c r="D50" s="73"/>
      <c r="E50" s="73"/>
      <c r="F50" s="73"/>
      <c r="G50" s="73"/>
      <c r="H50" s="73"/>
      <c r="I50" s="73"/>
    </row>
    <row r="51" spans="1:9" ht="15.5" x14ac:dyDescent="0.3">
      <c r="A51" s="73" t="s">
        <v>72</v>
      </c>
      <c r="B51" s="73"/>
      <c r="C51" s="73"/>
      <c r="D51" s="73"/>
      <c r="E51" s="73"/>
      <c r="F51" s="73"/>
      <c r="G51" s="73"/>
      <c r="H51" s="73"/>
      <c r="I51" s="73"/>
    </row>
    <row r="52" spans="1:9" ht="15.5" x14ac:dyDescent="0.3">
      <c r="A52" s="73" t="s">
        <v>73</v>
      </c>
      <c r="B52" s="73"/>
      <c r="C52" s="73"/>
      <c r="D52" s="73"/>
      <c r="E52" s="73"/>
      <c r="F52" s="73"/>
      <c r="G52" s="73"/>
      <c r="H52" s="73"/>
      <c r="I52" s="73"/>
    </row>
    <row r="53" spans="1:9" ht="15.5" x14ac:dyDescent="0.3">
      <c r="A53" s="73" t="s">
        <v>74</v>
      </c>
      <c r="B53" s="73"/>
      <c r="C53" s="73"/>
      <c r="D53" s="73"/>
      <c r="E53" s="73"/>
      <c r="F53" s="73"/>
      <c r="G53" s="73"/>
      <c r="H53" s="73"/>
      <c r="I53" s="73"/>
    </row>
    <row r="54" spans="1:9" x14ac:dyDescent="0.3">
      <c r="B54" s="8"/>
      <c r="G54" s="8"/>
      <c r="H54" s="83"/>
      <c r="I54" s="83"/>
    </row>
    <row r="55" spans="1:9" ht="15.65" customHeight="1" x14ac:dyDescent="0.3">
      <c r="A55" s="70"/>
      <c r="B55" s="70"/>
      <c r="C55" s="70"/>
      <c r="D55" s="70"/>
      <c r="E55" s="70"/>
      <c r="F55" s="70"/>
      <c r="G55" s="70"/>
      <c r="H55" s="70"/>
      <c r="I55" s="70"/>
    </row>
    <row r="56" spans="1:9" ht="32.5" customHeight="1" x14ac:dyDescent="0.3"/>
    <row r="57" spans="1:9" ht="15.65" customHeight="1" x14ac:dyDescent="0.3">
      <c r="A57" s="70"/>
      <c r="B57" s="70"/>
      <c r="C57" s="70"/>
      <c r="D57" s="70"/>
      <c r="E57" s="70"/>
      <c r="F57" s="70"/>
      <c r="G57" s="70"/>
      <c r="H57" s="70"/>
      <c r="I57" s="70"/>
    </row>
    <row r="58" spans="1:9" ht="15.65" customHeight="1" x14ac:dyDescent="0.3">
      <c r="A58" s="70"/>
      <c r="B58" s="70"/>
      <c r="C58" s="70"/>
      <c r="D58" s="70"/>
      <c r="E58" s="70"/>
      <c r="F58" s="70"/>
      <c r="G58" s="70"/>
      <c r="H58" s="70"/>
      <c r="I58" s="70"/>
    </row>
    <row r="59" spans="1:9" ht="41.15" customHeight="1" x14ac:dyDescent="0.3">
      <c r="A59" s="71"/>
      <c r="B59" s="71"/>
      <c r="C59" s="71"/>
      <c r="D59" s="71"/>
      <c r="E59" s="71"/>
      <c r="F59" s="71"/>
      <c r="G59" s="71"/>
      <c r="H59" s="71"/>
      <c r="I59" s="71"/>
    </row>
    <row r="60" spans="1:9" ht="15.65" customHeight="1" x14ac:dyDescent="0.3">
      <c r="A60" s="70"/>
      <c r="B60" s="70"/>
      <c r="C60" s="70"/>
      <c r="D60" s="70"/>
      <c r="E60" s="70"/>
      <c r="F60" s="70"/>
      <c r="G60" s="70"/>
      <c r="H60" s="70"/>
      <c r="I60" s="70"/>
    </row>
    <row r="61" spans="1:9" ht="41.15" customHeight="1" x14ac:dyDescent="0.3">
      <c r="A61" s="71"/>
      <c r="B61" s="71"/>
      <c r="C61" s="71"/>
      <c r="D61" s="71"/>
      <c r="E61" s="71"/>
      <c r="F61" s="71"/>
      <c r="G61" s="71"/>
      <c r="H61" s="71"/>
      <c r="I61" s="71"/>
    </row>
    <row r="62" spans="1:9" ht="15.65" customHeight="1" x14ac:dyDescent="0.3">
      <c r="A62" s="70"/>
      <c r="B62" s="70"/>
      <c r="C62" s="70"/>
      <c r="D62" s="70"/>
      <c r="E62" s="70"/>
      <c r="F62" s="70"/>
      <c r="G62" s="70"/>
      <c r="H62" s="70"/>
      <c r="I62" s="70"/>
    </row>
    <row r="63" spans="1:9" ht="24" customHeight="1" x14ac:dyDescent="0.3">
      <c r="A63" s="71"/>
      <c r="B63" s="71"/>
      <c r="C63" s="71"/>
      <c r="D63" s="71"/>
      <c r="E63" s="71"/>
      <c r="F63" s="71"/>
      <c r="G63" s="71"/>
      <c r="H63" s="71"/>
      <c r="I63" s="71"/>
    </row>
    <row r="64" spans="1:9" ht="15.65" customHeight="1" x14ac:dyDescent="0.3">
      <c r="A64" s="70"/>
      <c r="B64" s="70"/>
      <c r="C64" s="70"/>
      <c r="D64" s="70"/>
      <c r="E64" s="70"/>
      <c r="F64" s="70"/>
      <c r="G64" s="70"/>
      <c r="H64" s="70"/>
      <c r="I64" s="70"/>
    </row>
    <row r="65" spans="1:9" ht="24" customHeight="1" x14ac:dyDescent="0.3">
      <c r="A65" s="70"/>
      <c r="B65" s="70"/>
      <c r="C65" s="70"/>
      <c r="D65" s="70"/>
      <c r="E65" s="70"/>
      <c r="F65" s="70"/>
      <c r="G65" s="70"/>
      <c r="H65" s="70"/>
      <c r="I65" s="70"/>
    </row>
    <row r="66" spans="1:9" ht="15.65" customHeight="1" x14ac:dyDescent="0.3">
      <c r="A66" s="70"/>
      <c r="B66" s="70"/>
      <c r="C66" s="70"/>
      <c r="D66" s="70"/>
      <c r="E66" s="70"/>
      <c r="F66" s="70"/>
      <c r="G66" s="70"/>
      <c r="H66" s="70"/>
      <c r="I66" s="70"/>
    </row>
    <row r="67" spans="1:9" ht="15.65" customHeight="1" x14ac:dyDescent="0.3">
      <c r="A67" s="70"/>
      <c r="B67" s="70"/>
      <c r="C67" s="70"/>
      <c r="D67" s="70"/>
      <c r="E67" s="70"/>
      <c r="F67" s="70"/>
      <c r="G67" s="70"/>
      <c r="H67" s="70"/>
      <c r="I67" s="70"/>
    </row>
    <row r="68" spans="1:9" ht="15.65" customHeight="1" x14ac:dyDescent="0.3">
      <c r="A68" s="70"/>
      <c r="B68" s="70"/>
      <c r="C68" s="70"/>
      <c r="D68" s="70"/>
      <c r="E68" s="70"/>
      <c r="F68" s="70"/>
      <c r="G68" s="70"/>
      <c r="H68" s="70"/>
      <c r="I68" s="70"/>
    </row>
    <row r="69" spans="1:9" ht="15.65" customHeight="1" x14ac:dyDescent="0.3">
      <c r="A69" s="70"/>
      <c r="B69" s="70"/>
      <c r="C69" s="70"/>
      <c r="D69" s="70"/>
      <c r="E69" s="70"/>
      <c r="F69" s="70"/>
      <c r="G69" s="70"/>
      <c r="H69" s="70"/>
      <c r="I69" s="70"/>
    </row>
    <row r="70" spans="1:9" ht="15.65" customHeight="1" x14ac:dyDescent="0.3">
      <c r="A70" s="70"/>
      <c r="B70" s="70"/>
      <c r="C70" s="70"/>
      <c r="D70" s="70"/>
      <c r="E70" s="70"/>
      <c r="F70" s="70"/>
      <c r="G70" s="70"/>
      <c r="H70" s="70"/>
      <c r="I70" s="70"/>
    </row>
    <row r="71" spans="1:9" ht="15.65" customHeight="1" x14ac:dyDescent="0.3">
      <c r="A71" s="70"/>
      <c r="B71" s="70"/>
      <c r="C71" s="70"/>
      <c r="D71" s="70"/>
      <c r="E71" s="70"/>
      <c r="F71" s="70"/>
      <c r="G71" s="70"/>
      <c r="H71" s="70"/>
      <c r="I71" s="70"/>
    </row>
    <row r="72" spans="1:9" ht="15.65" customHeight="1" x14ac:dyDescent="0.3">
      <c r="A72" s="70"/>
      <c r="B72" s="70"/>
      <c r="C72" s="70"/>
      <c r="D72" s="70"/>
      <c r="E72" s="70"/>
      <c r="F72" s="70"/>
      <c r="G72" s="70"/>
      <c r="H72" s="70"/>
      <c r="I72" s="70"/>
    </row>
    <row r="73" spans="1:9" ht="15.65" customHeight="1" x14ac:dyDescent="0.3">
      <c r="A73" s="70"/>
      <c r="B73" s="70"/>
      <c r="C73" s="70"/>
      <c r="D73" s="70"/>
      <c r="E73" s="70"/>
      <c r="F73" s="70"/>
      <c r="G73" s="70"/>
      <c r="H73" s="70"/>
      <c r="I73" s="70"/>
    </row>
  </sheetData>
  <mergeCells count="38">
    <mergeCell ref="K4:L4"/>
    <mergeCell ref="H54:I54"/>
    <mergeCell ref="A52:I52"/>
    <mergeCell ref="A53:I53"/>
    <mergeCell ref="A55:I55"/>
    <mergeCell ref="A1:I1"/>
    <mergeCell ref="A48:I48"/>
    <mergeCell ref="A49:I49"/>
    <mergeCell ref="A50:I50"/>
    <mergeCell ref="A51:I51"/>
    <mergeCell ref="A47:I47"/>
    <mergeCell ref="B37:E37"/>
    <mergeCell ref="F37:H37"/>
    <mergeCell ref="B25:E25"/>
    <mergeCell ref="F25:H25"/>
    <mergeCell ref="F38:H38"/>
    <mergeCell ref="A42:G42"/>
    <mergeCell ref="A43:G43"/>
    <mergeCell ref="A46:I46"/>
    <mergeCell ref="A45:I45"/>
    <mergeCell ref="A44:I44"/>
    <mergeCell ref="A57:I57"/>
    <mergeCell ref="A58:I58"/>
    <mergeCell ref="A59:I59"/>
    <mergeCell ref="A60:I60"/>
    <mergeCell ref="A61:I61"/>
    <mergeCell ref="A62:I62"/>
    <mergeCell ref="A63:I63"/>
    <mergeCell ref="A64:I64"/>
    <mergeCell ref="A65:I65"/>
    <mergeCell ref="A71:I71"/>
    <mergeCell ref="A72:I72"/>
    <mergeCell ref="A73:I73"/>
    <mergeCell ref="A66:I66"/>
    <mergeCell ref="A67:I67"/>
    <mergeCell ref="A68:I68"/>
    <mergeCell ref="A69:I69"/>
    <mergeCell ref="A70:I70"/>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86" workbookViewId="0">
      <selection activeCell="L11" sqref="L11"/>
    </sheetView>
  </sheetViews>
  <sheetFormatPr defaultColWidth="9.1796875" defaultRowHeight="14" x14ac:dyDescent="0.3"/>
  <cols>
    <col min="1" max="1" width="43.1796875" style="47" customWidth="1"/>
    <col min="2" max="4" width="10.7265625" style="47" customWidth="1"/>
    <col min="5" max="5" width="11.7265625" style="47" customWidth="1"/>
    <col min="6" max="8" width="10.7265625" style="47" customWidth="1"/>
    <col min="9" max="9" width="9.26953125" style="47" bestFit="1" customWidth="1"/>
    <col min="10" max="10" width="9.1796875" style="47"/>
    <col min="11" max="11" width="12.453125" style="47" customWidth="1"/>
    <col min="12" max="16384" width="9.1796875" style="47"/>
  </cols>
  <sheetData>
    <row r="1" spans="1:13" ht="30.75" customHeight="1" x14ac:dyDescent="0.3">
      <c r="A1" s="85" t="s">
        <v>75</v>
      </c>
      <c r="B1" s="85"/>
      <c r="C1" s="85"/>
      <c r="D1" s="85"/>
      <c r="E1" s="85"/>
      <c r="F1" s="85"/>
      <c r="G1" s="85"/>
      <c r="H1" s="85"/>
      <c r="I1" s="85"/>
    </row>
    <row r="3" spans="1:13" ht="78" x14ac:dyDescent="0.3">
      <c r="A3" s="43" t="s">
        <v>76</v>
      </c>
      <c r="B3" s="43" t="s">
        <v>10</v>
      </c>
      <c r="C3" s="43" t="s">
        <v>11</v>
      </c>
      <c r="D3" s="43" t="s">
        <v>12</v>
      </c>
      <c r="E3" s="43" t="s">
        <v>77</v>
      </c>
      <c r="F3" s="43" t="s">
        <v>78</v>
      </c>
      <c r="G3" s="43" t="s">
        <v>79</v>
      </c>
      <c r="H3" s="43" t="s">
        <v>80</v>
      </c>
      <c r="I3" s="43" t="s">
        <v>81</v>
      </c>
      <c r="J3" s="8"/>
      <c r="K3" s="8"/>
      <c r="L3" s="8"/>
      <c r="M3" s="8"/>
    </row>
    <row r="4" spans="1:13" x14ac:dyDescent="0.3">
      <c r="A4" s="4" t="s">
        <v>82</v>
      </c>
      <c r="B4" s="88"/>
      <c r="C4" s="88"/>
      <c r="D4" s="88"/>
      <c r="E4" s="88"/>
      <c r="F4" s="88"/>
      <c r="G4" s="88"/>
      <c r="H4" s="88"/>
      <c r="I4" s="88"/>
      <c r="J4" s="8"/>
      <c r="K4" s="86" t="s">
        <v>20</v>
      </c>
      <c r="L4" s="87"/>
      <c r="M4" s="8"/>
    </row>
    <row r="5" spans="1:13" ht="15.5" x14ac:dyDescent="0.3">
      <c r="A5" s="4" t="s">
        <v>83</v>
      </c>
      <c r="B5" s="5">
        <v>1</v>
      </c>
      <c r="C5" s="5">
        <v>1</v>
      </c>
      <c r="D5" s="5">
        <f>B5*C5</f>
        <v>1</v>
      </c>
      <c r="E5" s="5">
        <f>'Table 1'!E21</f>
        <v>0</v>
      </c>
      <c r="F5" s="5">
        <f>D5*E5</f>
        <v>0</v>
      </c>
      <c r="G5" s="27">
        <f>F5*0.05</f>
        <v>0</v>
      </c>
      <c r="H5" s="5">
        <f>F5*0.1</f>
        <v>0</v>
      </c>
      <c r="I5" s="25">
        <f>F5*$L$6+G5*$L$5+H5*$L$7</f>
        <v>0</v>
      </c>
      <c r="J5" s="8"/>
      <c r="K5" s="48" t="s">
        <v>22</v>
      </c>
      <c r="L5" s="50">
        <v>76.91</v>
      </c>
      <c r="M5" s="8"/>
    </row>
    <row r="6" spans="1:13" ht="15.5" x14ac:dyDescent="0.3">
      <c r="A6" s="4" t="s">
        <v>84</v>
      </c>
      <c r="B6" s="5">
        <v>2</v>
      </c>
      <c r="C6" s="5">
        <v>1</v>
      </c>
      <c r="D6" s="5">
        <f t="shared" ref="D6:D8" si="0">B6*C6</f>
        <v>2</v>
      </c>
      <c r="E6" s="5">
        <f>'Table 1'!E22</f>
        <v>0</v>
      </c>
      <c r="F6" s="5">
        <f t="shared" ref="F6:F8" si="1">D6*E6</f>
        <v>0</v>
      </c>
      <c r="G6" s="27">
        <f t="shared" ref="G6:G8" si="2">F6*0.05</f>
        <v>0</v>
      </c>
      <c r="H6" s="5">
        <f t="shared" ref="H6:H8" si="3">F6*0.1</f>
        <v>0</v>
      </c>
      <c r="I6" s="25">
        <f>F6*$L$6+G6*$L$5+H6*$L$7</f>
        <v>0</v>
      </c>
      <c r="J6" s="8"/>
      <c r="K6" s="49" t="s">
        <v>24</v>
      </c>
      <c r="L6" s="50">
        <v>57.07</v>
      </c>
      <c r="M6" s="8"/>
    </row>
    <row r="7" spans="1:13" ht="15.5" x14ac:dyDescent="0.3">
      <c r="A7" s="4" t="s">
        <v>85</v>
      </c>
      <c r="B7" s="5">
        <v>2</v>
      </c>
      <c r="C7" s="5">
        <v>1</v>
      </c>
      <c r="D7" s="5">
        <f t="shared" si="0"/>
        <v>2</v>
      </c>
      <c r="E7" s="5">
        <f>'Table 1'!E23</f>
        <v>9</v>
      </c>
      <c r="F7" s="5">
        <f t="shared" si="1"/>
        <v>18</v>
      </c>
      <c r="G7" s="27">
        <f t="shared" si="2"/>
        <v>0.9</v>
      </c>
      <c r="H7" s="5">
        <f t="shared" si="3"/>
        <v>1.8</v>
      </c>
      <c r="I7" s="6">
        <f>F7*$L$6+G7*$L$5+H7*$L$7</f>
        <v>1152.0630000000001</v>
      </c>
      <c r="J7" s="8"/>
      <c r="K7" s="48" t="s">
        <v>26</v>
      </c>
      <c r="L7" s="50">
        <v>30.88</v>
      </c>
      <c r="M7" s="8"/>
    </row>
    <row r="8" spans="1:13" ht="15.5" x14ac:dyDescent="0.3">
      <c r="A8" s="4" t="s">
        <v>86</v>
      </c>
      <c r="B8" s="5">
        <v>2</v>
      </c>
      <c r="C8" s="5">
        <v>1</v>
      </c>
      <c r="D8" s="5">
        <f t="shared" si="0"/>
        <v>2</v>
      </c>
      <c r="E8" s="5">
        <f>'Table 1'!E24</f>
        <v>2</v>
      </c>
      <c r="F8" s="5">
        <f t="shared" si="1"/>
        <v>4</v>
      </c>
      <c r="G8" s="26">
        <f t="shared" si="2"/>
        <v>0.2</v>
      </c>
      <c r="H8" s="5">
        <f t="shared" si="3"/>
        <v>0.4</v>
      </c>
      <c r="I8" s="6">
        <f>F8*$L$6+G8*$L$5+H8*$L$7</f>
        <v>256.01400000000001</v>
      </c>
      <c r="J8" s="8"/>
    </row>
    <row r="9" spans="1:13" ht="15" x14ac:dyDescent="0.3">
      <c r="A9" s="42" t="s">
        <v>87</v>
      </c>
      <c r="B9" s="42"/>
      <c r="C9" s="42"/>
      <c r="D9" s="42"/>
      <c r="E9" s="42"/>
      <c r="F9" s="89">
        <f>SUM(F5:H8)</f>
        <v>25.299999999999997</v>
      </c>
      <c r="G9" s="89"/>
      <c r="H9" s="89"/>
      <c r="I9" s="7">
        <f>ROUND(SUM(I5:I8), -1)</f>
        <v>1410</v>
      </c>
      <c r="J9" s="8"/>
      <c r="K9" s="8"/>
      <c r="L9" s="8"/>
      <c r="M9" s="8"/>
    </row>
    <row r="10" spans="1:13" x14ac:dyDescent="0.3">
      <c r="A10" s="28"/>
      <c r="B10" s="28"/>
      <c r="C10" s="28"/>
      <c r="D10" s="28"/>
      <c r="E10" s="28"/>
      <c r="F10" s="29"/>
      <c r="G10" s="29"/>
      <c r="H10" s="29"/>
      <c r="I10" s="30"/>
      <c r="J10" s="8"/>
      <c r="K10" s="8"/>
      <c r="L10" s="8"/>
      <c r="M10" s="8"/>
    </row>
    <row r="11" spans="1:13" x14ac:dyDescent="0.3">
      <c r="A11" s="90" t="s">
        <v>64</v>
      </c>
      <c r="B11" s="90"/>
      <c r="C11" s="90"/>
      <c r="D11" s="90"/>
      <c r="E11" s="90"/>
      <c r="F11" s="90"/>
      <c r="G11" s="90"/>
      <c r="H11" s="90"/>
      <c r="I11" s="90"/>
      <c r="J11" s="8"/>
      <c r="K11" s="10"/>
      <c r="L11" s="8"/>
      <c r="M11" s="8"/>
    </row>
    <row r="12" spans="1:13" ht="57" customHeight="1" x14ac:dyDescent="0.3">
      <c r="A12" s="70" t="s">
        <v>120</v>
      </c>
      <c r="B12" s="70"/>
      <c r="C12" s="70"/>
      <c r="D12" s="70"/>
      <c r="E12" s="70"/>
      <c r="F12" s="70"/>
      <c r="G12" s="70"/>
      <c r="H12" s="70"/>
      <c r="I12" s="70"/>
      <c r="J12" s="8"/>
      <c r="K12" s="8"/>
      <c r="L12" s="8"/>
      <c r="M12" s="8"/>
    </row>
    <row r="13" spans="1:13" ht="15.5" x14ac:dyDescent="0.3">
      <c r="A13" s="79" t="s">
        <v>88</v>
      </c>
      <c r="B13" s="79"/>
      <c r="C13" s="79"/>
      <c r="D13" s="79"/>
      <c r="E13" s="79"/>
      <c r="F13" s="79"/>
      <c r="G13" s="79"/>
      <c r="H13" s="79"/>
      <c r="I13" s="79"/>
      <c r="J13" s="8"/>
      <c r="K13" s="8"/>
      <c r="L13" s="8"/>
      <c r="M13" s="8"/>
    </row>
    <row r="14" spans="1:13" ht="15.5" x14ac:dyDescent="0.3">
      <c r="A14" s="79" t="s">
        <v>89</v>
      </c>
      <c r="B14" s="79"/>
      <c r="C14" s="79"/>
      <c r="D14" s="79"/>
      <c r="E14" s="79"/>
      <c r="F14" s="79"/>
      <c r="G14" s="79"/>
      <c r="H14" s="79"/>
      <c r="I14" s="79"/>
      <c r="J14" s="8"/>
      <c r="K14" s="8"/>
      <c r="L14" s="8"/>
      <c r="M14" s="8"/>
    </row>
    <row r="15" spans="1:13" ht="15.5" x14ac:dyDescent="0.3">
      <c r="A15" s="79" t="s">
        <v>90</v>
      </c>
      <c r="B15" s="79"/>
      <c r="C15" s="79"/>
      <c r="D15" s="79"/>
      <c r="E15" s="79"/>
      <c r="F15" s="79"/>
      <c r="G15" s="79"/>
      <c r="H15" s="79"/>
      <c r="I15" s="79"/>
      <c r="J15" s="8"/>
      <c r="K15" s="8"/>
      <c r="L15" s="8"/>
      <c r="M15" s="8"/>
    </row>
    <row r="16" spans="1:13" ht="15.5" x14ac:dyDescent="0.3">
      <c r="A16" s="79" t="s">
        <v>91</v>
      </c>
      <c r="B16" s="79"/>
      <c r="C16" s="79"/>
      <c r="D16" s="79"/>
      <c r="E16" s="79"/>
      <c r="F16" s="79"/>
      <c r="G16" s="79"/>
      <c r="H16" s="79"/>
      <c r="I16" s="79"/>
      <c r="J16" s="8"/>
      <c r="K16" s="8"/>
      <c r="L16" s="8"/>
      <c r="M16" s="8"/>
    </row>
    <row r="17" spans="1:9" ht="15" customHeight="1" x14ac:dyDescent="0.3">
      <c r="A17" s="73" t="s">
        <v>92</v>
      </c>
      <c r="B17" s="73"/>
      <c r="C17" s="73"/>
      <c r="D17" s="73"/>
      <c r="E17" s="73"/>
      <c r="F17" s="73"/>
      <c r="G17" s="73"/>
      <c r="H17" s="73"/>
      <c r="I17" s="73"/>
    </row>
    <row r="18" spans="1:9" x14ac:dyDescent="0.3">
      <c r="A18" s="84"/>
      <c r="B18" s="84"/>
      <c r="C18" s="84"/>
      <c r="D18" s="84"/>
      <c r="E18" s="84"/>
      <c r="F18" s="84"/>
      <c r="G18" s="84"/>
      <c r="H18" s="84"/>
      <c r="I18" s="84"/>
    </row>
    <row r="19" spans="1:9" ht="15.65" customHeight="1" x14ac:dyDescent="0.3">
      <c r="A19" s="70"/>
      <c r="B19" s="70"/>
      <c r="C19" s="70"/>
      <c r="D19" s="70"/>
      <c r="E19" s="70"/>
      <c r="F19" s="70"/>
      <c r="G19" s="70"/>
      <c r="H19" s="70"/>
      <c r="I19" s="70"/>
    </row>
    <row r="20" spans="1:9" ht="14.15" customHeight="1" x14ac:dyDescent="0.3">
      <c r="A20" s="70"/>
      <c r="B20" s="70"/>
      <c r="C20" s="70"/>
      <c r="D20" s="70"/>
      <c r="E20" s="70"/>
      <c r="F20" s="70"/>
      <c r="G20" s="70"/>
      <c r="H20" s="70"/>
      <c r="I20" s="70"/>
    </row>
    <row r="21" spans="1:9" ht="15.65" customHeight="1" x14ac:dyDescent="0.3">
      <c r="A21" s="70"/>
      <c r="B21" s="70"/>
      <c r="C21" s="70"/>
      <c r="D21" s="70"/>
      <c r="E21" s="70"/>
      <c r="F21" s="70"/>
      <c r="G21" s="70"/>
      <c r="H21" s="70"/>
      <c r="I21" s="70"/>
    </row>
    <row r="22" spans="1:9" ht="15.65" customHeight="1" x14ac:dyDescent="0.3">
      <c r="A22" s="70"/>
      <c r="B22" s="70"/>
      <c r="C22" s="70"/>
      <c r="D22" s="70"/>
      <c r="E22" s="70"/>
      <c r="F22" s="70"/>
      <c r="G22" s="70"/>
      <c r="H22" s="70"/>
      <c r="I22" s="70"/>
    </row>
    <row r="23" spans="1:9" ht="15.65" customHeight="1" x14ac:dyDescent="0.3">
      <c r="A23" s="70"/>
      <c r="B23" s="70"/>
      <c r="C23" s="70"/>
      <c r="D23" s="70"/>
      <c r="E23" s="70"/>
      <c r="F23" s="70"/>
      <c r="G23" s="70"/>
      <c r="H23" s="70"/>
      <c r="I23" s="70"/>
    </row>
    <row r="24" spans="1:9" ht="15.65" customHeight="1" x14ac:dyDescent="0.3">
      <c r="A24" s="70"/>
      <c r="B24" s="70"/>
      <c r="C24" s="70"/>
      <c r="D24" s="70"/>
      <c r="E24" s="70"/>
      <c r="F24" s="70"/>
      <c r="G24" s="70"/>
      <c r="H24" s="70"/>
      <c r="I24" s="70"/>
    </row>
    <row r="25" spans="1:9" ht="15.65" customHeight="1" x14ac:dyDescent="0.3">
      <c r="A25" s="70"/>
      <c r="B25" s="70"/>
      <c r="C25" s="70"/>
      <c r="D25" s="70"/>
      <c r="E25" s="70"/>
      <c r="F25" s="70"/>
      <c r="G25" s="70"/>
      <c r="H25" s="70"/>
      <c r="I25" s="70"/>
    </row>
    <row r="26" spans="1:9" ht="15.65" customHeight="1" x14ac:dyDescent="0.3">
      <c r="A26" s="70"/>
      <c r="B26" s="70"/>
      <c r="C26" s="70"/>
      <c r="D26" s="70"/>
      <c r="E26" s="70"/>
      <c r="F26" s="70"/>
      <c r="G26" s="70"/>
      <c r="H26" s="70"/>
      <c r="I26" s="70"/>
    </row>
    <row r="27" spans="1:9" ht="15.65" customHeight="1" x14ac:dyDescent="0.3">
      <c r="A27" s="70"/>
      <c r="B27" s="70"/>
      <c r="C27" s="70"/>
      <c r="D27" s="70"/>
      <c r="E27" s="70"/>
      <c r="F27" s="70"/>
      <c r="G27" s="70"/>
      <c r="H27" s="70"/>
      <c r="I27" s="70"/>
    </row>
  </sheetData>
  <mergeCells count="21">
    <mergeCell ref="A18:I18"/>
    <mergeCell ref="A17:I17"/>
    <mergeCell ref="A1:I1"/>
    <mergeCell ref="K4:L4"/>
    <mergeCell ref="A13:I13"/>
    <mergeCell ref="A14:I14"/>
    <mergeCell ref="A15:I15"/>
    <mergeCell ref="A16:I16"/>
    <mergeCell ref="B4:I4"/>
    <mergeCell ref="F9:H9"/>
    <mergeCell ref="A12:I12"/>
    <mergeCell ref="A11:I11"/>
    <mergeCell ref="A24:I24"/>
    <mergeCell ref="A25:I25"/>
    <mergeCell ref="A26:I26"/>
    <mergeCell ref="A27:I27"/>
    <mergeCell ref="A19:I19"/>
    <mergeCell ref="A20:I20"/>
    <mergeCell ref="A21:I21"/>
    <mergeCell ref="A22:I22"/>
    <mergeCell ref="A23:I2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4836A-E244-47F0-BF17-3422FA789282}">
  <dimension ref="A1:L4"/>
  <sheetViews>
    <sheetView workbookViewId="0">
      <selection activeCell="E13" sqref="E13"/>
    </sheetView>
  </sheetViews>
  <sheetFormatPr defaultRowHeight="14.5" x14ac:dyDescent="0.35"/>
  <sheetData>
    <row r="1" spans="1:12" ht="15" x14ac:dyDescent="0.35">
      <c r="A1" s="92" t="s">
        <v>119</v>
      </c>
      <c r="B1" s="92"/>
      <c r="C1" s="92"/>
      <c r="D1" s="92"/>
      <c r="E1" s="92"/>
      <c r="F1" s="92"/>
      <c r="G1" s="92"/>
      <c r="H1" s="92"/>
      <c r="I1" s="92"/>
      <c r="J1" s="92"/>
      <c r="K1" s="68"/>
      <c r="L1" s="68"/>
    </row>
    <row r="2" spans="1:12" ht="15.5" x14ac:dyDescent="0.35">
      <c r="A2" s="58"/>
    </row>
    <row r="3" spans="1:12" ht="15.65" customHeight="1" x14ac:dyDescent="0.35">
      <c r="A3" s="91" t="s">
        <v>108</v>
      </c>
      <c r="B3" s="91"/>
      <c r="C3" s="91"/>
      <c r="D3" s="91"/>
      <c r="E3" s="91"/>
      <c r="F3" s="91"/>
      <c r="G3" s="91"/>
      <c r="H3" s="91"/>
      <c r="I3" s="91"/>
      <c r="J3" s="91"/>
    </row>
    <row r="4" spans="1:12" ht="32.25" customHeight="1" x14ac:dyDescent="0.35">
      <c r="A4" s="91"/>
      <c r="B4" s="91"/>
      <c r="C4" s="91"/>
      <c r="D4" s="91"/>
      <c r="E4" s="91"/>
      <c r="F4" s="91"/>
      <c r="G4" s="91"/>
      <c r="H4" s="91"/>
      <c r="I4" s="91"/>
      <c r="J4" s="91"/>
    </row>
  </sheetData>
  <mergeCells count="2">
    <mergeCell ref="A3:J4"/>
    <mergeCell ref="A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60830-E72B-4D2C-B749-9AA04785941D}">
  <dimension ref="A1:E8"/>
  <sheetViews>
    <sheetView workbookViewId="0">
      <selection activeCell="M10" sqref="M10"/>
    </sheetView>
  </sheetViews>
  <sheetFormatPr defaultRowHeight="14.5" x14ac:dyDescent="0.35"/>
  <cols>
    <col min="1" max="1" width="17.81640625" customWidth="1"/>
    <col min="2" max="2" width="14.453125" customWidth="1"/>
    <col min="3" max="3" width="13.26953125" customWidth="1"/>
    <col min="4" max="4" width="15.26953125" customWidth="1"/>
    <col min="5" max="5" width="18.7265625" customWidth="1"/>
  </cols>
  <sheetData>
    <row r="1" spans="1:5" ht="15" customHeight="1" x14ac:dyDescent="0.35">
      <c r="A1" s="93" t="s">
        <v>109</v>
      </c>
      <c r="B1" s="93"/>
      <c r="C1" s="93"/>
      <c r="D1" s="93"/>
      <c r="E1" s="93"/>
    </row>
    <row r="2" spans="1:5" x14ac:dyDescent="0.35">
      <c r="A2" s="19" t="s">
        <v>96</v>
      </c>
      <c r="B2" s="19" t="s">
        <v>97</v>
      </c>
      <c r="C2" s="19" t="s">
        <v>98</v>
      </c>
      <c r="D2" s="19" t="s">
        <v>99</v>
      </c>
      <c r="E2" s="19" t="s">
        <v>100</v>
      </c>
    </row>
    <row r="3" spans="1:5" ht="73.5" customHeight="1" x14ac:dyDescent="0.35">
      <c r="A3" s="66" t="s">
        <v>110</v>
      </c>
      <c r="B3" s="66" t="s">
        <v>2</v>
      </c>
      <c r="C3" s="66" t="s">
        <v>111</v>
      </c>
      <c r="D3" s="66" t="s">
        <v>112</v>
      </c>
      <c r="E3" s="66" t="s">
        <v>113</v>
      </c>
    </row>
    <row r="4" spans="1:5" ht="34.5" customHeight="1" x14ac:dyDescent="0.35">
      <c r="A4" s="21" t="s">
        <v>114</v>
      </c>
      <c r="B4" s="20">
        <f>'Table 1'!E21</f>
        <v>0</v>
      </c>
      <c r="C4" s="20">
        <v>1</v>
      </c>
      <c r="D4" s="20">
        <v>0</v>
      </c>
      <c r="E4" s="20">
        <f>B4*C4+D4</f>
        <v>0</v>
      </c>
    </row>
    <row r="5" spans="1:5" ht="35.5" customHeight="1" x14ac:dyDescent="0.35">
      <c r="A5" s="21" t="s">
        <v>115</v>
      </c>
      <c r="B5" s="20">
        <f>'Table 1'!E22</f>
        <v>0</v>
      </c>
      <c r="C5" s="20">
        <v>1</v>
      </c>
      <c r="D5" s="20">
        <v>0</v>
      </c>
      <c r="E5" s="20">
        <f t="shared" ref="E5:E7" si="0">B5*C5+D5</f>
        <v>0</v>
      </c>
    </row>
    <row r="6" spans="1:5" ht="35.5" customHeight="1" x14ac:dyDescent="0.35">
      <c r="A6" s="21" t="s">
        <v>116</v>
      </c>
      <c r="B6" s="20">
        <f>'Table 1'!E23</f>
        <v>9</v>
      </c>
      <c r="C6" s="20">
        <v>1</v>
      </c>
      <c r="D6" s="20">
        <v>0</v>
      </c>
      <c r="E6" s="20">
        <f t="shared" si="0"/>
        <v>9</v>
      </c>
    </row>
    <row r="7" spans="1:5" ht="32.15" customHeight="1" x14ac:dyDescent="0.35">
      <c r="A7" s="21" t="s">
        <v>117</v>
      </c>
      <c r="B7" s="20">
        <f>'Table 1'!E24</f>
        <v>2</v>
      </c>
      <c r="C7" s="20">
        <v>1</v>
      </c>
      <c r="D7" s="20">
        <v>0</v>
      </c>
      <c r="E7" s="20">
        <f t="shared" si="0"/>
        <v>2</v>
      </c>
    </row>
    <row r="8" spans="1:5" x14ac:dyDescent="0.35">
      <c r="A8" s="22" t="s">
        <v>118</v>
      </c>
      <c r="B8" s="20"/>
      <c r="C8" s="20"/>
      <c r="D8" s="20"/>
      <c r="E8" s="23">
        <f>SUM(E4:E7)</f>
        <v>11</v>
      </c>
    </row>
  </sheetData>
  <mergeCells count="1">
    <mergeCell ref="A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0DB3C-9A28-41EB-851E-897A358CA442}">
  <dimension ref="A1:F9"/>
  <sheetViews>
    <sheetView workbookViewId="0">
      <selection activeCell="F5" sqref="F5"/>
    </sheetView>
  </sheetViews>
  <sheetFormatPr defaultRowHeight="14.5" x14ac:dyDescent="0.35"/>
  <cols>
    <col min="1" max="1" width="28.54296875" customWidth="1"/>
    <col min="2" max="2" width="13.81640625" customWidth="1"/>
    <col min="3" max="3" width="14.7265625" customWidth="1"/>
    <col min="4" max="4" width="18.1796875" customWidth="1"/>
    <col min="5" max="5" width="15" customWidth="1"/>
    <col min="6" max="6" width="13" customWidth="1"/>
  </cols>
  <sheetData>
    <row r="1" spans="1:6" ht="15" customHeight="1" x14ac:dyDescent="0.35">
      <c r="A1" s="94" t="s">
        <v>2</v>
      </c>
      <c r="B1" s="94"/>
      <c r="C1" s="94"/>
      <c r="D1" s="94"/>
      <c r="E1" s="94"/>
      <c r="F1" s="94"/>
    </row>
    <row r="2" spans="1:6" ht="42.65" customHeight="1" x14ac:dyDescent="0.35">
      <c r="A2" s="53"/>
      <c r="B2" s="95" t="s">
        <v>93</v>
      </c>
      <c r="C2" s="95"/>
      <c r="D2" s="54" t="s">
        <v>94</v>
      </c>
      <c r="E2" s="96"/>
      <c r="F2" s="96"/>
    </row>
    <row r="3" spans="1:6" x14ac:dyDescent="0.35">
      <c r="A3" s="97" t="s">
        <v>95</v>
      </c>
      <c r="B3" s="55" t="s">
        <v>96</v>
      </c>
      <c r="C3" s="55" t="s">
        <v>97</v>
      </c>
      <c r="D3" s="55" t="s">
        <v>98</v>
      </c>
      <c r="E3" s="55" t="s">
        <v>99</v>
      </c>
      <c r="F3" s="55" t="s">
        <v>100</v>
      </c>
    </row>
    <row r="4" spans="1:6" ht="71.5" customHeight="1" x14ac:dyDescent="0.35">
      <c r="A4" s="97"/>
      <c r="B4" s="56" t="s">
        <v>101</v>
      </c>
      <c r="C4" s="56" t="s">
        <v>102</v>
      </c>
      <c r="D4" s="56" t="s">
        <v>103</v>
      </c>
      <c r="E4" s="56" t="s">
        <v>104</v>
      </c>
      <c r="F4" s="56" t="s">
        <v>105</v>
      </c>
    </row>
    <row r="5" spans="1:6" x14ac:dyDescent="0.35">
      <c r="A5" s="57">
        <v>1</v>
      </c>
      <c r="B5" s="57">
        <v>0</v>
      </c>
      <c r="C5" s="57">
        <v>9</v>
      </c>
      <c r="D5" s="57">
        <v>0</v>
      </c>
      <c r="E5" s="57">
        <v>0</v>
      </c>
      <c r="F5" s="57">
        <f>B5+C5+D5-E5</f>
        <v>9</v>
      </c>
    </row>
    <row r="6" spans="1:6" x14ac:dyDescent="0.35">
      <c r="A6" s="57">
        <v>2</v>
      </c>
      <c r="B6" s="57">
        <v>0</v>
      </c>
      <c r="C6" s="57">
        <v>9</v>
      </c>
      <c r="D6" s="57">
        <v>0</v>
      </c>
      <c r="E6" s="57">
        <v>0</v>
      </c>
      <c r="F6" s="57">
        <f t="shared" ref="F6:F7" si="0">B6+C6+D6-E6</f>
        <v>9</v>
      </c>
    </row>
    <row r="7" spans="1:6" x14ac:dyDescent="0.35">
      <c r="A7" s="57">
        <v>3</v>
      </c>
      <c r="B7" s="57">
        <v>0</v>
      </c>
      <c r="C7" s="57">
        <v>9</v>
      </c>
      <c r="D7" s="57">
        <v>0</v>
      </c>
      <c r="E7" s="57">
        <v>0</v>
      </c>
      <c r="F7" s="57">
        <f t="shared" si="0"/>
        <v>9</v>
      </c>
    </row>
    <row r="8" spans="1:6" x14ac:dyDescent="0.35">
      <c r="A8" s="59" t="s">
        <v>106</v>
      </c>
      <c r="B8" s="59">
        <f>AVERAGE(B5:B7)</f>
        <v>0</v>
      </c>
      <c r="C8" s="59">
        <f>AVERAGE(C5:C7)</f>
        <v>9</v>
      </c>
      <c r="D8" s="59">
        <f t="shared" ref="D8:F8" si="1">AVERAGE(D5:D7)</f>
        <v>0</v>
      </c>
      <c r="E8" s="59">
        <f t="shared" si="1"/>
        <v>0</v>
      </c>
      <c r="F8" s="59">
        <f t="shared" si="1"/>
        <v>9</v>
      </c>
    </row>
    <row r="9" spans="1:6" ht="18.5" x14ac:dyDescent="0.35">
      <c r="A9" s="52" t="s">
        <v>107</v>
      </c>
    </row>
  </sheetData>
  <mergeCells count="4">
    <mergeCell ref="A1:F1"/>
    <mergeCell ref="B2:C2"/>
    <mergeCell ref="E2:F2"/>
    <mergeCell ref="A3:A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fa91fb-a0ff-4ac5-b2db-65c790d184a4" xsi:nil="true"/>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2024-10-22T18:31:52+00:00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2C2644CEF3BE14BA984F9E32D274554" ma:contentTypeVersion="16" ma:contentTypeDescription="Create a new document." ma:contentTypeScope="" ma:versionID="d513bca65c16c20fa6621e38b2352deb">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02fe02c4-dc41-46ff-9d52-90c0a1b1f611" xmlns:ns6="96fc5250-dc30-4f01-945b-7e46a880eeb3" targetNamespace="http://schemas.microsoft.com/office/2006/metadata/properties" ma:root="true" ma:fieldsID="a96de173cb04a30135a30bb001169eca" ns1:_="" ns2:_="" ns3:_="" ns4:_="" ns5:_="" ns6:_="">
    <xsd:import namespace="http://schemas.microsoft.com/sharepoint/v3"/>
    <xsd:import namespace="4ffa91fb-a0ff-4ac5-b2db-65c790d184a4"/>
    <xsd:import namespace="http://schemas.microsoft.com/sharepoint.v3"/>
    <xsd:import namespace="http://schemas.microsoft.com/sharepoint/v3/fields"/>
    <xsd:import namespace="02fe02c4-dc41-46ff-9d52-90c0a1b1f611"/>
    <xsd:import namespace="96fc5250-dc30-4f01-945b-7e46a880eeb3"/>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element ref="ns5:MediaServiceDateTaken" minOccurs="0"/>
                <xsd:element ref="ns5:MediaServiceAutoTags" minOccurs="0"/>
                <xsd:element ref="ns5:MediaServiceOCR" minOccurs="0"/>
                <xsd:element ref="ns5:MediaServiceGenerationTime" minOccurs="0"/>
                <xsd:element ref="ns5:MediaServiceEventHashCode" minOccurs="0"/>
                <xsd:element ref="ns1:_ip_UnifiedCompliancePolicyProperties" minOccurs="0"/>
                <xsd:element ref="ns1:_ip_UnifiedCompliancePolicyUIAction" minOccurs="0"/>
                <xsd:element ref="ns5:MediaLengthInSeconds"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9205dcaf-ae28-4449-b177-6e6c07e37888}" ma:internalName="TaxCatchAllLabel" ma:readOnly="true" ma:showField="CatchAllDataLabel" ma:web="96fc5250-dc30-4f01-945b-7e46a880eeb3">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9205dcaf-ae28-4449-b177-6e6c07e37888}" ma:internalName="TaxCatchAll" ma:showField="CatchAllData" ma:web="96fc5250-dc30-4f01-945b-7e46a880ee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fe02c4-dc41-46ff-9d52-90c0a1b1f611"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LengthInSeconds" ma:index="39" nillable="true" ma:displayName="MediaLengthInSeconds" ma:hidden="true" ma:internalName="MediaLengthInSeconds" ma:readOnly="true">
      <xsd:simpleType>
        <xsd:restriction base="dms:Unknown"/>
      </xsd:simple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fc5250-dc30-4f01-945b-7e46a880eeb3"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29f62856-1543-49d4-a736-4569d363f533"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063141-3AC5-488E-9E7E-B651AA2DF31F}">
  <ds:schemaRefs>
    <ds:schemaRef ds:uri="http://purl.org/dc/dcmitype/"/>
    <ds:schemaRef ds:uri="http://www.w3.org/XML/1998/namespace"/>
    <ds:schemaRef ds:uri="4d6aed1e-57d3-46e3-9aba-f706adbce63b"/>
    <ds:schemaRef ds:uri="http://purl.org/dc/terms/"/>
    <ds:schemaRef ds:uri="1891fcec-84c2-4840-9468-b51a784ab0d1"/>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4ffa91fb-a0ff-4ac5-b2db-65c790d184a4"/>
    <ds:schemaRef ds:uri="http://schemas.microsoft.com/sharepoint/v3/fields"/>
    <ds:schemaRef ds:uri="http://schemas.microsoft.com/sharepoint/v3"/>
    <ds:schemaRef ds:uri="http://schemas.microsoft.com/sharepoint.v3"/>
  </ds:schemaRefs>
</ds:datastoreItem>
</file>

<file path=customXml/itemProps2.xml><?xml version="1.0" encoding="utf-8"?>
<ds:datastoreItem xmlns:ds="http://schemas.openxmlformats.org/officeDocument/2006/customXml" ds:itemID="{AA9A1B4E-A28B-402C-94FC-1C27A4101C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02fe02c4-dc41-46ff-9d52-90c0a1b1f611"/>
    <ds:schemaRef ds:uri="96fc5250-dc30-4f01-945b-7e46a880ee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C9E970-3ACE-4A25-B741-88F8C9BC6340}">
  <ds:schemaRefs>
    <ds:schemaRef ds:uri="Microsoft.SharePoint.Taxonomy.ContentTypeSync"/>
  </ds:schemaRefs>
</ds:datastoreItem>
</file>

<file path=customXml/itemProps4.xml><?xml version="1.0" encoding="utf-8"?>
<ds:datastoreItem xmlns:ds="http://schemas.openxmlformats.org/officeDocument/2006/customXml" ds:itemID="{CE0F0734-1EDF-4E0F-8462-7B34B3C995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vt:lpstr>
      <vt:lpstr>Table 1</vt:lpstr>
      <vt:lpstr>Table 2</vt:lpstr>
      <vt:lpstr>Capital O&amp;M</vt:lpstr>
      <vt:lpstr>Responses</vt:lpstr>
      <vt:lpstr>Respondents</vt:lpstr>
    </vt:vector>
  </TitlesOfParts>
  <Manager/>
  <Company>Eastern Research Group,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AHou</dc:creator>
  <cp:keywords/>
  <dc:description/>
  <cp:lastModifiedBy>Salahuddin, Diane</cp:lastModifiedBy>
  <cp:revision/>
  <dcterms:created xsi:type="dcterms:W3CDTF">2014-12-10T21:19:19Z</dcterms:created>
  <dcterms:modified xsi:type="dcterms:W3CDTF">2025-02-12T00:06:03Z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0x01010052C2644CEF3BE14BA984F9E32D274554</vt:lpwstr>
  </property>
  <property fmtid="{D5CDD505-2E9C-101B-9397-08002B2CF9AE}" pid="3" name="MediaServiceImageTags">
    <vt:lpwstr/>
  </property>
</Properties>
</file>