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71058CF6-B673-4942-B777-EF32D84FDE5D}" xr6:coauthVersionLast="47" xr6:coauthVersionMax="47" xr10:uidLastSave="{00000000-0000-0000-0000-000000000000}"/>
  <bookViews>
    <workbookView xWindow="-110" yWindow="-110" windowWidth="19420" windowHeight="10300" tabRatio="806" xr2:uid="{00000000-000D-0000-FFFF-FFFF00000000}"/>
  </bookViews>
  <sheets>
    <sheet name="Table 1" sheetId="1" r:id="rId1"/>
    <sheet name="Table 2" sheetId="8" r:id="rId2"/>
    <sheet name="Table 3" sheetId="9" r:id="rId3"/>
    <sheet name="Table 4" sheetId="2" r:id="rId4"/>
    <sheet name="Table 5" sheetId="10" r:id="rId5"/>
    <sheet name="Table 6" sheetId="11" r:id="rId6"/>
    <sheet name="3-Year Summary" sheetId="12" r:id="rId7"/>
    <sheet name="Capital O&amp;M" sheetId="15" r:id="rId8"/>
    <sheet name="Responses" sheetId="13" r:id="rId9"/>
    <sheet name="Respondents" sheetId="14" r:id="rId10"/>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1" l="1"/>
  <c r="B17" i="12"/>
  <c r="F17" i="2"/>
  <c r="C19" i="12" l="1"/>
  <c r="D9" i="12"/>
  <c r="F17" i="10"/>
  <c r="G29" i="8"/>
  <c r="G29" i="1"/>
  <c r="B12" i="13"/>
  <c r="F12" i="9"/>
  <c r="F12" i="8"/>
  <c r="F12" i="1"/>
  <c r="F26" i="9"/>
  <c r="G19" i="9"/>
  <c r="I19" i="9" s="1"/>
  <c r="H19" i="9" l="1"/>
  <c r="J19" i="9" s="1"/>
  <c r="E7" i="2" l="1"/>
  <c r="E5" i="2"/>
  <c r="E20" i="9"/>
  <c r="G20" i="9" s="1"/>
  <c r="E21" i="9"/>
  <c r="F21" i="9"/>
  <c r="G21" i="9" l="1"/>
  <c r="H21" i="9" s="1"/>
  <c r="H20" i="9"/>
  <c r="I20" i="9"/>
  <c r="I21" i="9" l="1"/>
  <c r="J21" i="9" s="1"/>
  <c r="J20" i="9"/>
  <c r="F27" i="9" l="1"/>
  <c r="E27" i="9"/>
  <c r="E19" i="9"/>
  <c r="F27" i="8"/>
  <c r="E19" i="8"/>
  <c r="G19" i="8" s="1"/>
  <c r="E27" i="8"/>
  <c r="B11" i="13"/>
  <c r="E11" i="13" s="1"/>
  <c r="B10" i="13"/>
  <c r="E10" i="13" s="1"/>
  <c r="B9" i="13"/>
  <c r="E9" i="13" s="1"/>
  <c r="B8" i="13"/>
  <c r="E8" i="13" s="1"/>
  <c r="E12" i="13"/>
  <c r="B7" i="13"/>
  <c r="E7" i="13" s="1"/>
  <c r="B6" i="13"/>
  <c r="E6" i="13" s="1"/>
  <c r="E8" i="14"/>
  <c r="D8" i="14"/>
  <c r="B8" i="14"/>
  <c r="F5" i="14"/>
  <c r="C6" i="14" s="1"/>
  <c r="E4" i="13"/>
  <c r="F20" i="1"/>
  <c r="E15" i="10"/>
  <c r="E12" i="10"/>
  <c r="E11" i="10"/>
  <c r="E10" i="10"/>
  <c r="F10" i="10" s="1"/>
  <c r="E9" i="10"/>
  <c r="E8" i="10"/>
  <c r="E7" i="10"/>
  <c r="E15" i="11"/>
  <c r="E12" i="11"/>
  <c r="E11" i="11"/>
  <c r="E10" i="11"/>
  <c r="F10" i="11" s="1"/>
  <c r="E9" i="11"/>
  <c r="E8" i="11"/>
  <c r="E5" i="11"/>
  <c r="E7" i="11"/>
  <c r="D12" i="11"/>
  <c r="D11" i="11"/>
  <c r="D10" i="11"/>
  <c r="D9" i="11"/>
  <c r="D8" i="11"/>
  <c r="D12" i="10"/>
  <c r="D11" i="10"/>
  <c r="D10" i="10"/>
  <c r="D9" i="10"/>
  <c r="D8" i="10"/>
  <c r="D16" i="10"/>
  <c r="F16" i="10" s="1"/>
  <c r="D15" i="10"/>
  <c r="D14" i="10"/>
  <c r="F14" i="10" s="1"/>
  <c r="D16" i="2"/>
  <c r="F16" i="2" s="1"/>
  <c r="D15" i="2"/>
  <c r="F15" i="2" s="1"/>
  <c r="D14" i="2"/>
  <c r="F14" i="2" s="1"/>
  <c r="E27" i="1"/>
  <c r="G27" i="1" s="1"/>
  <c r="E26" i="9"/>
  <c r="G26" i="9" s="1"/>
  <c r="E18" i="9"/>
  <c r="G18" i="9" s="1"/>
  <c r="E17" i="9"/>
  <c r="G17" i="9" s="1"/>
  <c r="E16" i="9"/>
  <c r="G16" i="9" s="1"/>
  <c r="E15" i="9"/>
  <c r="G15" i="9" s="1"/>
  <c r="E14" i="9"/>
  <c r="G14" i="9" s="1"/>
  <c r="E13" i="9"/>
  <c r="G13" i="9" s="1"/>
  <c r="E12" i="9"/>
  <c r="E11" i="9"/>
  <c r="G11" i="9" s="1"/>
  <c r="E9" i="9"/>
  <c r="G9" i="9" s="1"/>
  <c r="I9" i="9" s="1"/>
  <c r="E8" i="9"/>
  <c r="G8" i="9" s="1"/>
  <c r="I8" i="9" s="1"/>
  <c r="F21" i="1"/>
  <c r="E19" i="1"/>
  <c r="G19" i="1" s="1"/>
  <c r="H19" i="1" s="1"/>
  <c r="G27" i="9" l="1"/>
  <c r="H27" i="9" s="1"/>
  <c r="G27" i="8"/>
  <c r="I27" i="8" s="1"/>
  <c r="C8" i="14"/>
  <c r="F6" i="14"/>
  <c r="C7" i="14" s="1"/>
  <c r="F7" i="14" s="1"/>
  <c r="F8" i="14"/>
  <c r="F12" i="10"/>
  <c r="F11" i="10"/>
  <c r="G11" i="10" s="1"/>
  <c r="F9" i="10"/>
  <c r="H9" i="10" s="1"/>
  <c r="F8" i="10"/>
  <c r="G8" i="10" s="1"/>
  <c r="F12" i="11"/>
  <c r="G12" i="11" s="1"/>
  <c r="F11" i="11"/>
  <c r="G11" i="11" s="1"/>
  <c r="F9" i="11"/>
  <c r="G9" i="11" s="1"/>
  <c r="F8" i="11"/>
  <c r="H8" i="11" s="1"/>
  <c r="G10" i="11"/>
  <c r="H10" i="11"/>
  <c r="H10" i="10"/>
  <c r="G10" i="10"/>
  <c r="H16" i="10"/>
  <c r="G16" i="10"/>
  <c r="I16" i="10" s="1"/>
  <c r="G14" i="10"/>
  <c r="H14" i="10"/>
  <c r="F15" i="10"/>
  <c r="H16" i="2"/>
  <c r="G16" i="2"/>
  <c r="I16" i="2" s="1"/>
  <c r="G14" i="2"/>
  <c r="H14" i="2"/>
  <c r="I14" i="2" s="1"/>
  <c r="G15" i="2"/>
  <c r="H15" i="2"/>
  <c r="H27" i="1"/>
  <c r="J27" i="1" s="1"/>
  <c r="I27" i="1"/>
  <c r="H26" i="9"/>
  <c r="I26" i="9"/>
  <c r="G12" i="9"/>
  <c r="I19" i="8"/>
  <c r="H19" i="8"/>
  <c r="H17" i="9"/>
  <c r="I17" i="9"/>
  <c r="I11" i="9"/>
  <c r="H11" i="9"/>
  <c r="J11" i="9" s="1"/>
  <c r="H13" i="9"/>
  <c r="I13" i="9"/>
  <c r="H16" i="9"/>
  <c r="I16" i="9"/>
  <c r="I18" i="9"/>
  <c r="H18" i="9"/>
  <c r="H14" i="9"/>
  <c r="I14" i="9"/>
  <c r="I15" i="9"/>
  <c r="H15" i="9"/>
  <c r="H8" i="9"/>
  <c r="J8" i="9" s="1"/>
  <c r="H9" i="9"/>
  <c r="J9" i="9" s="1"/>
  <c r="I19" i="1"/>
  <c r="J19" i="1" s="1"/>
  <c r="I27" i="9" l="1"/>
  <c r="J26" i="9"/>
  <c r="G8" i="11"/>
  <c r="J16" i="9"/>
  <c r="J17" i="9"/>
  <c r="H12" i="11"/>
  <c r="I12" i="11" s="1"/>
  <c r="H9" i="11"/>
  <c r="I9" i="11" s="1"/>
  <c r="J15" i="9"/>
  <c r="J14" i="9"/>
  <c r="J18" i="9"/>
  <c r="J13" i="9"/>
  <c r="H11" i="11"/>
  <c r="I11" i="11" s="1"/>
  <c r="H12" i="9"/>
  <c r="J19" i="8"/>
  <c r="G9" i="10"/>
  <c r="H8" i="10"/>
  <c r="I8" i="10" s="1"/>
  <c r="I14" i="10"/>
  <c r="H11" i="10"/>
  <c r="I11" i="10" s="1"/>
  <c r="H27" i="8"/>
  <c r="J27" i="8" s="1"/>
  <c r="J27" i="9"/>
  <c r="J28" i="9" s="1"/>
  <c r="G28" i="9"/>
  <c r="G12" i="10"/>
  <c r="H12" i="10"/>
  <c r="I10" i="10"/>
  <c r="I9" i="10"/>
  <c r="I10" i="11"/>
  <c r="I8" i="11"/>
  <c r="I15" i="2"/>
  <c r="G15" i="10"/>
  <c r="H15" i="10"/>
  <c r="I12" i="9"/>
  <c r="J12" i="9" s="1"/>
  <c r="G22" i="9" l="1"/>
  <c r="J22" i="9"/>
  <c r="J29" i="9" s="1"/>
  <c r="I12" i="10"/>
  <c r="F7" i="12"/>
  <c r="I15" i="10"/>
  <c r="E20" i="8" l="1"/>
  <c r="G20" i="8" s="1"/>
  <c r="E26" i="8"/>
  <c r="G26" i="8" s="1"/>
  <c r="E21" i="8"/>
  <c r="G21" i="8" s="1"/>
  <c r="E18" i="8"/>
  <c r="G18" i="8" s="1"/>
  <c r="E17" i="8"/>
  <c r="G17" i="8" s="1"/>
  <c r="E16" i="8"/>
  <c r="G16" i="8" s="1"/>
  <c r="E15" i="8"/>
  <c r="G15" i="8" s="1"/>
  <c r="E14" i="8"/>
  <c r="G14" i="8" s="1"/>
  <c r="E13" i="8"/>
  <c r="G13" i="8" s="1"/>
  <c r="E12" i="8"/>
  <c r="E11" i="8"/>
  <c r="G11" i="8" s="1"/>
  <c r="E9" i="8"/>
  <c r="G9" i="8" s="1"/>
  <c r="E8" i="8"/>
  <c r="G8" i="8" s="1"/>
  <c r="E12" i="2"/>
  <c r="E11" i="2"/>
  <c r="E10" i="2"/>
  <c r="E9" i="2"/>
  <c r="D12" i="2"/>
  <c r="D11" i="2"/>
  <c r="D10" i="2"/>
  <c r="D9" i="2"/>
  <c r="E6" i="2"/>
  <c r="E6" i="11" s="1"/>
  <c r="E26" i="1"/>
  <c r="G26" i="1" s="1"/>
  <c r="G12" i="8" l="1"/>
  <c r="H12" i="8" s="1"/>
  <c r="I26" i="8"/>
  <c r="H18" i="8"/>
  <c r="E6" i="10"/>
  <c r="B5" i="13"/>
  <c r="E5" i="13" s="1"/>
  <c r="E13" i="13" s="1"/>
  <c r="I11" i="8"/>
  <c r="I15" i="8"/>
  <c r="I9" i="8"/>
  <c r="I13" i="8"/>
  <c r="F11" i="2"/>
  <c r="H11" i="2" s="1"/>
  <c r="F9" i="2"/>
  <c r="H9" i="2" s="1"/>
  <c r="F10" i="2"/>
  <c r="H10" i="2" s="1"/>
  <c r="F12" i="2"/>
  <c r="G12" i="2" s="1"/>
  <c r="I16" i="8"/>
  <c r="J16" i="8" s="1"/>
  <c r="H16" i="8"/>
  <c r="I17" i="8"/>
  <c r="H17" i="8"/>
  <c r="J17" i="8" s="1"/>
  <c r="H9" i="8"/>
  <c r="H14" i="8"/>
  <c r="H8" i="8"/>
  <c r="I14" i="8"/>
  <c r="H21" i="8"/>
  <c r="I21" i="8"/>
  <c r="I8" i="8"/>
  <c r="H13" i="8"/>
  <c r="H20" i="8"/>
  <c r="I20" i="8"/>
  <c r="H11" i="8"/>
  <c r="H15" i="8"/>
  <c r="I18" i="8"/>
  <c r="H26" i="8"/>
  <c r="G28" i="8" s="1"/>
  <c r="C6" i="12" s="1"/>
  <c r="I26" i="1"/>
  <c r="H26" i="1"/>
  <c r="G28" i="1" s="1"/>
  <c r="J13" i="8" l="1"/>
  <c r="J14" i="8"/>
  <c r="I12" i="8"/>
  <c r="J12" i="8" s="1"/>
  <c r="J9" i="8"/>
  <c r="J11" i="8"/>
  <c r="J8" i="8"/>
  <c r="J18" i="8"/>
  <c r="J15" i="8"/>
  <c r="J20" i="8"/>
  <c r="J26" i="8"/>
  <c r="J28" i="8" s="1"/>
  <c r="F6" i="12" s="1"/>
  <c r="J26" i="1"/>
  <c r="J21" i="8"/>
  <c r="G11" i="2"/>
  <c r="I11" i="2" s="1"/>
  <c r="G10" i="2"/>
  <c r="I10" i="2" s="1"/>
  <c r="G9" i="2"/>
  <c r="I9" i="2" s="1"/>
  <c r="H12" i="2"/>
  <c r="I12" i="2" s="1"/>
  <c r="E21" i="1"/>
  <c r="G21" i="1" s="1"/>
  <c r="E20" i="1"/>
  <c r="G20" i="1" s="1"/>
  <c r="E18" i="1"/>
  <c r="G18" i="1" s="1"/>
  <c r="E17" i="1"/>
  <c r="G17" i="1" s="1"/>
  <c r="E16" i="1"/>
  <c r="G16" i="1" s="1"/>
  <c r="E15" i="1"/>
  <c r="G15" i="1" s="1"/>
  <c r="E13" i="1"/>
  <c r="G13" i="1" s="1"/>
  <c r="E12" i="1"/>
  <c r="G12" i="1" s="1"/>
  <c r="E11" i="1"/>
  <c r="G11" i="1" s="1"/>
  <c r="G22" i="8" l="1"/>
  <c r="J22" i="8"/>
  <c r="J28" i="1"/>
  <c r="F5" i="12" s="1"/>
  <c r="I13" i="1"/>
  <c r="H15" i="1"/>
  <c r="H18" i="1"/>
  <c r="H17" i="1"/>
  <c r="J17" i="1" s="1"/>
  <c r="I20" i="1"/>
  <c r="H21" i="1"/>
  <c r="I21" i="1"/>
  <c r="H20" i="1"/>
  <c r="I18" i="1"/>
  <c r="I17" i="1"/>
  <c r="I16" i="1"/>
  <c r="H16" i="1"/>
  <c r="J16" i="1" s="1"/>
  <c r="I15" i="1"/>
  <c r="J15" i="1" s="1"/>
  <c r="H13" i="1"/>
  <c r="H12" i="1"/>
  <c r="I12" i="1"/>
  <c r="I11" i="1"/>
  <c r="H11" i="1"/>
  <c r="B6" i="12" l="1"/>
  <c r="J11" i="1"/>
  <c r="J18" i="1"/>
  <c r="J13" i="1"/>
  <c r="J12" i="1"/>
  <c r="J20" i="1"/>
  <c r="J21" i="1"/>
  <c r="D5" i="10"/>
  <c r="E5" i="10"/>
  <c r="D15" i="11"/>
  <c r="D16" i="11"/>
  <c r="F16" i="11" s="1"/>
  <c r="D14" i="11"/>
  <c r="F14" i="11" s="1"/>
  <c r="H14" i="11" s="1"/>
  <c r="D7" i="11"/>
  <c r="D6" i="11"/>
  <c r="D5" i="11"/>
  <c r="D7" i="10"/>
  <c r="D6" i="10"/>
  <c r="D6" i="2"/>
  <c r="D7" i="2"/>
  <c r="D8" i="2"/>
  <c r="F7" i="11" l="1"/>
  <c r="H7" i="11" s="1"/>
  <c r="F7" i="10"/>
  <c r="G7" i="10" s="1"/>
  <c r="F5" i="10"/>
  <c r="H16" i="11"/>
  <c r="G16" i="11"/>
  <c r="F5" i="11"/>
  <c r="G14" i="11"/>
  <c r="I14" i="11" s="1"/>
  <c r="F7" i="2"/>
  <c r="H7" i="2" s="1"/>
  <c r="G5" i="10" l="1"/>
  <c r="G7" i="11"/>
  <c r="I7" i="11" s="1"/>
  <c r="G5" i="11"/>
  <c r="E6" i="12"/>
  <c r="H5" i="10"/>
  <c r="H7" i="10"/>
  <c r="I7" i="10" s="1"/>
  <c r="E8" i="2"/>
  <c r="F8" i="2" s="1"/>
  <c r="F6" i="10"/>
  <c r="I16" i="11"/>
  <c r="H5" i="11"/>
  <c r="G7" i="2"/>
  <c r="I7" i="2" s="1"/>
  <c r="I5" i="10" l="1"/>
  <c r="F6" i="11"/>
  <c r="H6" i="11" s="1"/>
  <c r="F15" i="11"/>
  <c r="G6" i="10"/>
  <c r="H6" i="10"/>
  <c r="H8" i="2"/>
  <c r="G8" i="2"/>
  <c r="I5" i="11"/>
  <c r="B14" i="12" l="1"/>
  <c r="G6" i="11"/>
  <c r="I6" i="11" s="1"/>
  <c r="G15" i="11"/>
  <c r="H15" i="11"/>
  <c r="J29" i="8"/>
  <c r="I6" i="10"/>
  <c r="I17" i="10" s="1"/>
  <c r="I8" i="2"/>
  <c r="C7" i="12"/>
  <c r="F17" i="11" l="1"/>
  <c r="B15" i="12" s="1"/>
  <c r="I15" i="11"/>
  <c r="C15" i="12" s="1"/>
  <c r="C14" i="12"/>
  <c r="B7" i="12"/>
  <c r="D7" i="12" s="1"/>
  <c r="D6" i="12"/>
  <c r="E7" i="12" l="1"/>
  <c r="G7" i="12" s="1"/>
  <c r="G29" i="9"/>
  <c r="G6" i="12"/>
  <c r="E9" i="1" l="1"/>
  <c r="E8" i="1"/>
  <c r="G8" i="1" s="1"/>
  <c r="H8" i="1" l="1"/>
  <c r="I8" i="1"/>
  <c r="J8" i="1" l="1"/>
  <c r="D5" i="2"/>
  <c r="F5" i="2" s="1"/>
  <c r="E14" i="1"/>
  <c r="J31" i="8" l="1"/>
  <c r="J31" i="9"/>
  <c r="G5" i="2"/>
  <c r="H5" i="2"/>
  <c r="I5" i="2" l="1"/>
  <c r="G14" i="1"/>
  <c r="G9" i="1"/>
  <c r="F6" i="2"/>
  <c r="G6" i="2" l="1"/>
  <c r="H9" i="1"/>
  <c r="H14" i="1"/>
  <c r="I14" i="1"/>
  <c r="I9" i="1"/>
  <c r="G22" i="1" s="1"/>
  <c r="H6" i="2"/>
  <c r="B13" i="12" l="1"/>
  <c r="B16" i="12" s="1"/>
  <c r="J14" i="1"/>
  <c r="J9" i="1"/>
  <c r="I6" i="2"/>
  <c r="F8" i="12"/>
  <c r="F9" i="12" s="1"/>
  <c r="C5" i="12"/>
  <c r="C8" i="12" s="1"/>
  <c r="C9" i="12" s="1"/>
  <c r="J22" i="1" l="1"/>
  <c r="E5" i="12" s="1"/>
  <c r="B5" i="12"/>
  <c r="D5" i="12" s="1"/>
  <c r="D8" i="12" s="1"/>
  <c r="I17" i="2"/>
  <c r="C13" i="12" s="1"/>
  <c r="C16" i="12" s="1"/>
  <c r="C17" i="12" s="1"/>
  <c r="B8" i="12" l="1"/>
  <c r="B9" i="12" s="1"/>
  <c r="J29" i="1"/>
  <c r="J31" i="1"/>
  <c r="E8" i="12" l="1"/>
  <c r="E9" i="12" s="1"/>
  <c r="G5" i="12"/>
  <c r="G8" i="12" s="1"/>
  <c r="G9" i="12" s="1"/>
</calcChain>
</file>

<file path=xl/sharedStrings.xml><?xml version="1.0" encoding="utf-8"?>
<sst xmlns="http://schemas.openxmlformats.org/spreadsheetml/2006/main" count="399" uniqueCount="159">
  <si>
    <t>Table 1: Annual Respondent Burden and Cost (Year 1) – National Volatile Organic Compound Emission Standards for Aerosol Coatings (40 CFR Part 59, Subpart E) (Renewal)</t>
  </si>
  <si>
    <t>Burden item</t>
  </si>
  <si>
    <t>(A)
Person hours per occurrence</t>
  </si>
  <si>
    <t>(B)
No. of occurrences per respondent per year</t>
  </si>
  <si>
    <t>(C)
Person hours per respondent per year
(C = A x B)</t>
  </si>
  <si>
    <r>
      <t xml:space="preserve">(D)
Respondents per year </t>
    </r>
    <r>
      <rPr>
        <b/>
        <vertAlign val="superscript"/>
        <sz val="10"/>
        <color theme="1"/>
        <rFont val="Times New Roman"/>
        <family val="1"/>
      </rPr>
      <t>a</t>
    </r>
  </si>
  <si>
    <t>(E)
Technical person- hours per year 
(E = C x D)</t>
  </si>
  <si>
    <t>(F)
Management person hours per year 
(E x 0.05)</t>
  </si>
  <si>
    <t>(G)
Clerical person hours per year 
(E x 0.1)</t>
  </si>
  <si>
    <r>
      <t xml:space="preserve">(H)
Total Cost Per year </t>
    </r>
    <r>
      <rPr>
        <b/>
        <vertAlign val="superscript"/>
        <sz val="10"/>
        <color theme="1"/>
        <rFont val="Times New Roman"/>
        <family val="1"/>
      </rPr>
      <t>b</t>
    </r>
  </si>
  <si>
    <t>1.  Applications</t>
  </si>
  <si>
    <t>N/A</t>
  </si>
  <si>
    <t>Labor Rates</t>
  </si>
  <si>
    <t>2.  Survey and Studies</t>
  </si>
  <si>
    <t>Management</t>
  </si>
  <si>
    <t>3.  Reporting requirements</t>
  </si>
  <si>
    <t>Technical</t>
  </si>
  <si>
    <t>A.  Familiarization with rule requirements</t>
  </si>
  <si>
    <t>Clerical</t>
  </si>
  <si>
    <t>New sources</t>
  </si>
  <si>
    <t>Subtotal  for Reporting  Requirements</t>
  </si>
  <si>
    <t>4.  Recordkeeping requirements</t>
  </si>
  <si>
    <t>See 3A</t>
  </si>
  <si>
    <t>B.  Plan activities</t>
  </si>
  <si>
    <t xml:space="preserve">Subtotal  for Recordkeeping Requirements  </t>
  </si>
  <si>
    <t>Assumptions:</t>
  </si>
  <si>
    <t>Table 2: Annual Respondent Burden and Cost (Year 2) – National Volatile Organic Compound Emission Standards for Aerosol Coatings (40 CFR Part 59, Subpart E) (Renewal)</t>
  </si>
  <si>
    <t>Table 3: Annual Respondent Burden and Cost (Year 3) – National Volatile Organic Compound Emission Standards for Aerosol Coatings (40 CFR Part 59, Subpart E) (Renewal)</t>
  </si>
  <si>
    <t>E.  Triennial Report</t>
  </si>
  <si>
    <t>Table 4: Annual EPA Burden and Cost (Year 1) - National Volatile Organic Compound Emission Standards for Aerosol Coatings (40 CFR Part 59, Subpart E) (Renewal)</t>
  </si>
  <si>
    <t>Activity</t>
  </si>
  <si>
    <t>(A)</t>
  </si>
  <si>
    <t>(B)</t>
  </si>
  <si>
    <t>(C)</t>
  </si>
  <si>
    <t>(D)</t>
  </si>
  <si>
    <t>(E)</t>
  </si>
  <si>
    <t>(F)</t>
  </si>
  <si>
    <t>(G)</t>
  </si>
  <si>
    <t>(H)</t>
  </si>
  <si>
    <t>EPA person- hours per occurrence</t>
  </si>
  <si>
    <t>No. of occurrences per plant per year</t>
  </si>
  <si>
    <t>EPA person- hours per plant per year (C=AxB)</t>
  </si>
  <si>
    <r>
      <t xml:space="preserve">Number of occurrences per respondent per year  </t>
    </r>
    <r>
      <rPr>
        <b/>
        <vertAlign val="superscript"/>
        <sz val="10"/>
        <color theme="1"/>
        <rFont val="Times New Roman"/>
        <family val="1"/>
      </rPr>
      <t>a</t>
    </r>
  </si>
  <si>
    <t>Technical person- hours per year (E=CxD)</t>
  </si>
  <si>
    <t>Management person-hours per year (Ex0.05)</t>
  </si>
  <si>
    <t>Clerical person-hours per year (Ex0.1)</t>
  </si>
  <si>
    <r>
      <t xml:space="preserve">Cost, $ </t>
    </r>
    <r>
      <rPr>
        <b/>
        <vertAlign val="superscript"/>
        <sz val="10"/>
        <color theme="1"/>
        <rFont val="Times New Roman"/>
        <family val="1"/>
      </rPr>
      <t>b</t>
    </r>
  </si>
  <si>
    <r>
      <t xml:space="preserve">c </t>
    </r>
    <r>
      <rPr>
        <sz val="10"/>
        <color theme="1"/>
        <rFont val="Times New Roman"/>
        <family val="1"/>
      </rPr>
      <t xml:space="preserve"> We have assumed that it will take eight hours for the Agency to review the initial report filed by new sources.</t>
    </r>
  </si>
  <si>
    <r>
      <t>e</t>
    </r>
    <r>
      <rPr>
        <sz val="10"/>
        <color theme="1"/>
        <rFont val="Times New Roman"/>
        <family val="1"/>
      </rPr>
      <t xml:space="preserve">  We have assumed that it will take sixteen hours for the Agency to review requests for variances or extensions filed by new sources on their compliance application. </t>
    </r>
  </si>
  <si>
    <t>Table 5: Annual EPA Burden and Cost (Year 2) - National Volatile Organic Compound Emission Standards for Aerosol Coatings (40 CFR Part 59, Subpart E) (Renewal)</t>
  </si>
  <si>
    <t>Table 6: Annual EPA Burden and Cost (Year 3) - National Volatile Organic Compound Emission Standards for Aerosol Coatings (40 CFR Part 59, Subpart E) (Renewal)</t>
  </si>
  <si>
    <r>
      <t xml:space="preserve">5.  Triennial Report </t>
    </r>
    <r>
      <rPr>
        <vertAlign val="superscript"/>
        <sz val="10"/>
        <color theme="1"/>
        <rFont val="Times New Roman"/>
        <family val="1"/>
      </rPr>
      <t>g</t>
    </r>
  </si>
  <si>
    <t>A. Develop Database and Report Forms</t>
  </si>
  <si>
    <t>B. Populate Database</t>
  </si>
  <si>
    <t>C. QA/Review Data</t>
  </si>
  <si>
    <r>
      <t xml:space="preserve">TOTAL (rounded) </t>
    </r>
    <r>
      <rPr>
        <b/>
        <vertAlign val="superscript"/>
        <sz val="10"/>
        <color theme="1"/>
        <rFont val="Times New Roman"/>
        <family val="1"/>
      </rPr>
      <t>h</t>
    </r>
  </si>
  <si>
    <r>
      <t xml:space="preserve">h   </t>
    </r>
    <r>
      <rPr>
        <sz val="10"/>
        <color theme="1"/>
        <rFont val="Times New Roman"/>
        <family val="1"/>
      </rPr>
      <t>Totals have been rounded to 3 significant figures. Figures may not add exactly due to rounding.</t>
    </r>
  </si>
  <si>
    <t>Three Year Summary</t>
  </si>
  <si>
    <t>Respondent Burden and Costs</t>
  </si>
  <si>
    <t>Year</t>
  </si>
  <si>
    <t>Reporting Hours</t>
  </si>
  <si>
    <t>Recordkeeping Hours</t>
  </si>
  <si>
    <t>Total Hours</t>
  </si>
  <si>
    <t>Reporting Costs</t>
  </si>
  <si>
    <t>Recordkeeping Costs</t>
  </si>
  <si>
    <t>Total Costs</t>
  </si>
  <si>
    <t>Year 1</t>
  </si>
  <si>
    <t>Year 2</t>
  </si>
  <si>
    <t>Year 3</t>
  </si>
  <si>
    <t>Total</t>
  </si>
  <si>
    <t>3-Year Average</t>
  </si>
  <si>
    <t>Agency Burden and Costs</t>
  </si>
  <si>
    <t>Labor Hours</t>
  </si>
  <si>
    <t>Labor Costs</t>
  </si>
  <si>
    <t xml:space="preserve">Average Hours per Response </t>
  </si>
  <si>
    <t>Number of Respondents</t>
  </si>
  <si>
    <t>Respondents That Submit Reports</t>
  </si>
  <si>
    <t>Respondents That Do Not Submit Any Reports</t>
  </si>
  <si>
    <t>Number of Existing Respondents</t>
  </si>
  <si>
    <t>Number of Existing Respondents that keep records but do not submit reports</t>
  </si>
  <si>
    <t>Number of Existing Respondents That Are Also New Respondents</t>
  </si>
  <si>
    <t>Average</t>
  </si>
  <si>
    <t>Total Annual Responses</t>
  </si>
  <si>
    <t>Information Collection Activity</t>
  </si>
  <si>
    <t>Number of Responses</t>
  </si>
  <si>
    <t>Number of Existing Respondents That Keep Records But Do Not Submit Reports</t>
  </si>
  <si>
    <t>§ 59.511 (b)</t>
  </si>
  <si>
    <t>§ 59.509</t>
  </si>
  <si>
    <t>§ 59.511(e)</t>
  </si>
  <si>
    <t>§ 59.511(c)</t>
  </si>
  <si>
    <t>§ 59.511(f)</t>
  </si>
  <si>
    <t>§ 59.511(g)</t>
  </si>
  <si>
    <t>§ 59.511(d)</t>
  </si>
  <si>
    <t>§ 59.511(h)</t>
  </si>
  <si>
    <t>B.  Write Report</t>
  </si>
  <si>
    <t xml:space="preserve">    Small Quantity Manufacturer Exemption Claim Notification</t>
  </si>
  <si>
    <t xml:space="preserve">    Exemption Annual Report</t>
  </si>
  <si>
    <t xml:space="preserve">    Notice of Certifying Entity to Maintain Records</t>
  </si>
  <si>
    <t xml:space="preserve">    Notice Rescinding Certification</t>
  </si>
  <si>
    <t>See 3B</t>
  </si>
  <si>
    <t>5.  Small Quantity Manufacturer Exemption Claim Notification</t>
  </si>
  <si>
    <t>7.  Notice of Certifying Entity to Maintain Records</t>
  </si>
  <si>
    <t>6.  Exemption Annual Report</t>
  </si>
  <si>
    <t>8.  Notice Rescinding Certification</t>
  </si>
  <si>
    <t xml:space="preserve"> </t>
  </si>
  <si>
    <t xml:space="preserve">    Triennial Reports</t>
  </si>
  <si>
    <t>§ 59.511(i)</t>
  </si>
  <si>
    <t>C.  Maintanence of records of batch information &amp; calculations</t>
  </si>
  <si>
    <t>Total Annual Responses
E=(BxC)+D</t>
  </si>
  <si>
    <t>Total (rounded)</t>
  </si>
  <si>
    <r>
      <t xml:space="preserve">Number of New Respondents </t>
    </r>
    <r>
      <rPr>
        <vertAlign val="superscript"/>
        <sz val="10"/>
        <color rgb="FF000000"/>
        <rFont val="Times New Roman"/>
        <family val="1"/>
      </rPr>
      <t>1</t>
    </r>
  </si>
  <si>
    <t>Number of Respondents
(E=A+B+C-D)</t>
  </si>
  <si>
    <r>
      <t>1</t>
    </r>
    <r>
      <rPr>
        <sz val="10"/>
        <color rgb="FF000000"/>
        <rFont val="Times New Roman"/>
        <family val="1"/>
      </rPr>
      <t xml:space="preserve"> New respondents include sources with constructed, reconstructed and modified affected facilities. </t>
    </r>
  </si>
  <si>
    <t>Initial notification</t>
  </si>
  <si>
    <t>Change of Information in Notification</t>
  </si>
  <si>
    <t xml:space="preserve"> Temporary Variance/Compliance Extension Application</t>
  </si>
  <si>
    <t>Respond to the written notification of data request</t>
  </si>
  <si>
    <t>Triennial Reports</t>
  </si>
  <si>
    <t xml:space="preserve"> Small Quantity Manufacturer Exemption Claim Notification</t>
  </si>
  <si>
    <t>Exemption Annual Report</t>
  </si>
  <si>
    <t>Notice of Certifying Entity to Maintain Records</t>
  </si>
  <si>
    <t>Notice Rescinding Certification</t>
  </si>
  <si>
    <t>There are no Capital/Startup and O&amp;M costs associated with this ICR.</t>
  </si>
  <si>
    <r>
      <t>d</t>
    </r>
    <r>
      <rPr>
        <sz val="10"/>
        <color theme="1"/>
        <rFont val="Times New Roman"/>
        <family val="1"/>
      </rPr>
      <t xml:space="preserve">  We have assumed that it will take four hours for the Agency to review to review the change of information reports.</t>
    </r>
  </si>
  <si>
    <r>
      <t xml:space="preserve">g   </t>
    </r>
    <r>
      <rPr>
        <sz val="10"/>
        <color theme="1"/>
        <rFont val="Times New Roman"/>
        <family val="1"/>
      </rPr>
      <t>Each respondent is required to submit a report of formulations and VOC usage once every three years. We assume EPA will develop/update the database and reporting forms, collect the data submissions from all respondents, populate the database, and then perform a QA and review of the data.</t>
    </r>
  </si>
  <si>
    <t>D.  Triennial Report</t>
  </si>
  <si>
    <r>
      <t xml:space="preserve">(D)
Respondents per year </t>
    </r>
    <r>
      <rPr>
        <b/>
        <vertAlign val="superscript"/>
        <sz val="10"/>
        <rFont val="Times New Roman"/>
        <family val="1"/>
      </rPr>
      <t>a</t>
    </r>
  </si>
  <si>
    <r>
      <t xml:space="preserve">(H)
Total Cost Per year </t>
    </r>
    <r>
      <rPr>
        <b/>
        <vertAlign val="superscript"/>
        <sz val="10"/>
        <rFont val="Times New Roman"/>
        <family val="1"/>
      </rPr>
      <t>b</t>
    </r>
  </si>
  <si>
    <r>
      <t xml:space="preserve">Total Labor Burden and Costs (rounded) </t>
    </r>
    <r>
      <rPr>
        <b/>
        <vertAlign val="superscript"/>
        <sz val="10"/>
        <rFont val="Times New Roman"/>
        <family val="1"/>
      </rPr>
      <t>i</t>
    </r>
  </si>
  <si>
    <r>
      <t xml:space="preserve">Total Capital and O&amp;M Cost (rounded) </t>
    </r>
    <r>
      <rPr>
        <b/>
        <vertAlign val="superscript"/>
        <sz val="10"/>
        <rFont val="Times New Roman"/>
        <family val="1"/>
      </rPr>
      <t>i</t>
    </r>
  </si>
  <si>
    <r>
      <t xml:space="preserve">GRAND TOTAL (rounded) </t>
    </r>
    <r>
      <rPr>
        <b/>
        <vertAlign val="superscript"/>
        <sz val="10"/>
        <rFont val="Times New Roman"/>
        <family val="1"/>
      </rPr>
      <t>i</t>
    </r>
  </si>
  <si>
    <r>
      <t xml:space="preserve">h </t>
    </r>
    <r>
      <rPr>
        <sz val="10"/>
        <rFont val="Times New Roman"/>
        <family val="1"/>
      </rPr>
      <t>The includes the burden to establish an account and submit triennial reports in CEDRI for the first time and is a one-time activity following promulgation of the rule. The burden to submit reports is otherwise included in the burden under 3B.</t>
    </r>
  </si>
  <si>
    <r>
      <t>a</t>
    </r>
    <r>
      <rPr>
        <sz val="10"/>
        <rFont val="Times New Roman"/>
        <family val="1"/>
      </rPr>
      <t xml:space="preserve">  We have assumed 46 existing respondents in year 1 and one additional new aerosol coating manufacturer each year. </t>
    </r>
  </si>
  <si>
    <r>
      <t>b</t>
    </r>
    <r>
      <rPr>
        <sz val="10"/>
        <rFont val="Times New Roman"/>
        <family val="1"/>
      </rPr>
      <t xml:space="preserve">   This ICR uses the following labor rates:  $130.58 (managerial), $80.22 (technical), and $50.30 (clerical). These rates are from the United States Department of Labor, Bureau of Labor Statistics, May 2023 National Occupational Employment and Wage Estimates, for occupational groups 11-1021 (managerial), 51-8091 (technical), and 43-6010 (clerical). The rates represent the mean hourly wage, and have been increased by 110 percent to account for the benefit packages available to those employed by private industry. </t>
    </r>
    <r>
      <rPr>
        <vertAlign val="superscript"/>
        <sz val="10"/>
        <rFont val="Times New Roman"/>
        <family val="1"/>
      </rPr>
      <t xml:space="preserve">  </t>
    </r>
  </si>
  <si>
    <r>
      <t>c</t>
    </r>
    <r>
      <rPr>
        <sz val="10"/>
        <rFont val="Times New Roman"/>
        <family val="1"/>
      </rPr>
      <t xml:space="preserve">  We have assumed that each existing source will re-familiarize with the requirements each year.</t>
    </r>
  </si>
  <si>
    <r>
      <t>d</t>
    </r>
    <r>
      <rPr>
        <sz val="10"/>
        <rFont val="Times New Roman"/>
        <family val="1"/>
      </rPr>
      <t xml:space="preserve">  New sources file initial reports in their first year. </t>
    </r>
  </si>
  <si>
    <r>
      <t>e</t>
    </r>
    <r>
      <rPr>
        <sz val="10"/>
        <rFont val="Times New Roman"/>
        <family val="1"/>
      </rPr>
      <t xml:space="preserve">  We assume that approximately one-third of respondents will have one incident per year that will require a change of information report).</t>
    </r>
  </si>
  <si>
    <r>
      <t>f</t>
    </r>
    <r>
      <rPr>
        <sz val="10"/>
        <rFont val="Times New Roman"/>
        <family val="1"/>
      </rPr>
      <t xml:space="preserve">  We assume that 1.0 percent of new respondents will request a variance or extension on their compliance application. </t>
    </r>
  </si>
  <si>
    <r>
      <t>g</t>
    </r>
    <r>
      <rPr>
        <sz val="10"/>
        <rFont val="Times New Roman"/>
        <family val="1"/>
      </rPr>
      <t xml:space="preserve">  We assume that 1.0 percent of new and existing sources per year will be required to respond to enforcement questions or other agency requests for information.</t>
    </r>
  </si>
  <si>
    <r>
      <t xml:space="preserve">i  </t>
    </r>
    <r>
      <rPr>
        <sz val="10"/>
        <rFont val="Times New Roman"/>
        <family val="1"/>
      </rPr>
      <t xml:space="preserve">Totals have been rounded to 3 significant figures. Figures may not add exactly due to rounding. </t>
    </r>
  </si>
  <si>
    <r>
      <t xml:space="preserve">Existing sources </t>
    </r>
    <r>
      <rPr>
        <vertAlign val="superscript"/>
        <sz val="10"/>
        <rFont val="Times New Roman"/>
        <family val="1"/>
      </rPr>
      <t>c</t>
    </r>
  </si>
  <si>
    <r>
      <t xml:space="preserve">Initial notification </t>
    </r>
    <r>
      <rPr>
        <vertAlign val="superscript"/>
        <sz val="10"/>
        <rFont val="Times New Roman"/>
        <family val="1"/>
      </rPr>
      <t>d</t>
    </r>
  </si>
  <si>
    <r>
      <t>Change of Information in Notification</t>
    </r>
    <r>
      <rPr>
        <vertAlign val="superscript"/>
        <sz val="10"/>
        <rFont val="Times New Roman"/>
        <family val="1"/>
      </rPr>
      <t>e</t>
    </r>
  </si>
  <si>
    <r>
      <t xml:space="preserve">     Temporary Variance/Compliance Extension Application</t>
    </r>
    <r>
      <rPr>
        <vertAlign val="superscript"/>
        <sz val="10"/>
        <rFont val="Times New Roman"/>
        <family val="1"/>
      </rPr>
      <t>f</t>
    </r>
  </si>
  <si>
    <r>
      <t xml:space="preserve">Respond to the written notification from EPA request for data </t>
    </r>
    <r>
      <rPr>
        <vertAlign val="superscript"/>
        <sz val="10"/>
        <rFont val="Times New Roman"/>
        <family val="1"/>
      </rPr>
      <t>g</t>
    </r>
  </si>
  <si>
    <r>
      <t xml:space="preserve"> D. Submit reports in CEDRI</t>
    </r>
    <r>
      <rPr>
        <vertAlign val="superscript"/>
        <sz val="10"/>
        <rFont val="Times New Roman"/>
        <family val="1"/>
      </rPr>
      <t>h</t>
    </r>
  </si>
  <si>
    <r>
      <t xml:space="preserve"> C. Establish CEDRI account</t>
    </r>
    <r>
      <rPr>
        <vertAlign val="superscript"/>
        <sz val="10"/>
        <rFont val="Times New Roman"/>
        <family val="1"/>
      </rPr>
      <t>h</t>
    </r>
  </si>
  <si>
    <r>
      <t xml:space="preserve">2. </t>
    </r>
    <r>
      <rPr>
        <strike/>
        <sz val="10"/>
        <rFont val="Times New Roman"/>
        <family val="1"/>
      </rPr>
      <t xml:space="preserve"> </t>
    </r>
    <r>
      <rPr>
        <sz val="10"/>
        <rFont val="Times New Roman"/>
        <family val="1"/>
      </rPr>
      <t xml:space="preserve">Change of Information in Notificatione </t>
    </r>
    <r>
      <rPr>
        <vertAlign val="superscript"/>
        <sz val="10"/>
        <rFont val="Times New Roman"/>
        <family val="1"/>
      </rPr>
      <t>d</t>
    </r>
  </si>
  <si>
    <r>
      <t xml:space="preserve">3.  Temporary Variance/Compliance Extension Application </t>
    </r>
    <r>
      <rPr>
        <vertAlign val="superscript"/>
        <sz val="10"/>
        <rFont val="Times New Roman"/>
        <family val="1"/>
      </rPr>
      <t>e</t>
    </r>
  </si>
  <si>
    <r>
      <t xml:space="preserve">4.  Written notification of data request </t>
    </r>
    <r>
      <rPr>
        <vertAlign val="superscript"/>
        <sz val="10"/>
        <rFont val="Times New Roman"/>
        <family val="1"/>
      </rPr>
      <t>f</t>
    </r>
  </si>
  <si>
    <r>
      <t>9.  Triennial Reports</t>
    </r>
    <r>
      <rPr>
        <vertAlign val="superscript"/>
        <sz val="10"/>
        <rFont val="Times New Roman"/>
        <family val="1"/>
      </rPr>
      <t>g</t>
    </r>
  </si>
  <si>
    <r>
      <t xml:space="preserve">1.  Initial notification </t>
    </r>
    <r>
      <rPr>
        <vertAlign val="superscript"/>
        <sz val="10"/>
        <rFont val="Times New Roman"/>
        <family val="1"/>
      </rPr>
      <t>c</t>
    </r>
  </si>
  <si>
    <r>
      <t xml:space="preserve">2.  Change of Information in Notificatione </t>
    </r>
    <r>
      <rPr>
        <vertAlign val="superscript"/>
        <sz val="10"/>
        <rFont val="Times New Roman"/>
        <family val="1"/>
      </rPr>
      <t>d</t>
    </r>
  </si>
  <si>
    <r>
      <t>b</t>
    </r>
    <r>
      <rPr>
        <sz val="10"/>
        <rFont val="Times New Roman"/>
        <family val="1"/>
      </rPr>
      <t xml:space="preserve">  This ICR uses the following labor rates: $76.91 (managerial), $57.07 (technical), and $30.88 (clerical).  These rates are from the Office of Personnel Management (OPM), 2024 General Schedule, which excludes locality rates of pay.  The rates have been increased by 60 percent to account for the benefit packages available to government employees.</t>
    </r>
  </si>
  <si>
    <r>
      <t>f</t>
    </r>
    <r>
      <rPr>
        <sz val="10"/>
        <rFont val="Times New Roman"/>
        <family val="1"/>
      </rPr>
      <t xml:space="preserve">  We assume that EPA will request additional data from 10 new and existing sources regarding enforcement questions or other agency requests for information, and that it will take 40 hours to review this data. </t>
    </r>
  </si>
  <si>
    <r>
      <t xml:space="preserve">2.  Change of Information in Notification </t>
    </r>
    <r>
      <rPr>
        <vertAlign val="superscript"/>
        <sz val="10"/>
        <rFont val="Times New Roman"/>
        <family val="1"/>
      </rPr>
      <t>d</t>
    </r>
  </si>
  <si>
    <r>
      <t xml:space="preserve">h </t>
    </r>
    <r>
      <rPr>
        <sz val="10"/>
        <rFont val="Times New Roman"/>
        <family val="1"/>
      </rPr>
      <t>The includes the burden to establish an account and submit triennial reports in CEDRI for the first time and is a one-time activity for existing respondents following promulgation of the rule, and applies to 1 new respondent each year. The burden to submit reports is otherwise included in the burden under 3B.</t>
    </r>
  </si>
  <si>
    <r>
      <t>a</t>
    </r>
    <r>
      <rPr>
        <sz val="10"/>
        <color theme="1"/>
        <rFont val="Times New Roman"/>
        <family val="1"/>
      </rPr>
      <t xml:space="preserve">  We have assumed 46 existing respondents in year 1 and one additional new aerosol coating manufacturer each year.</t>
    </r>
  </si>
  <si>
    <r>
      <t>a</t>
    </r>
    <r>
      <rPr>
        <sz val="10"/>
        <color theme="1"/>
        <rFont val="Times New Roman"/>
        <family val="1"/>
      </rPr>
      <t xml:space="preserve">  We have assumed 46 existing respondents in year 1 and one additional new aerosol coating manufacturer each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</si>
</sst>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
    <numFmt numFmtId="165" formatCode="&quot;$&quot;#,##0.00"/>
    <numFmt numFmtId="166" formatCode="0.000"/>
    <numFmt numFmtId="167" formatCode="&quot;$&quot;#,##0"/>
    <numFmt numFmtId="168" formatCode="#,##0.0"/>
  </numFmts>
  <fonts count="30"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sz val="12"/>
      <color theme="1"/>
      <name val="Times New Roman"/>
      <family val="1"/>
    </font>
    <font>
      <b/>
      <i/>
      <sz val="10"/>
      <color theme="1"/>
      <name val="Times New Roman"/>
      <family val="1"/>
    </font>
    <font>
      <b/>
      <sz val="10"/>
      <color rgb="FF000000"/>
      <name val="Times New Roman"/>
      <family val="1"/>
    </font>
    <font>
      <sz val="10"/>
      <name val="Times New Roman"/>
      <family val="1"/>
    </font>
    <font>
      <i/>
      <sz val="10"/>
      <color theme="1"/>
      <name val="Times New Roman"/>
      <family val="1"/>
    </font>
    <font>
      <sz val="11"/>
      <color theme="1"/>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sz val="8"/>
      <color theme="1"/>
      <name val="Arial"/>
      <family val="2"/>
    </font>
    <font>
      <sz val="12"/>
      <color theme="1"/>
      <name val="Times New Roman"/>
      <family val="1"/>
    </font>
    <font>
      <i/>
      <sz val="12"/>
      <color theme="1"/>
      <name val="Times New Roman"/>
      <family val="1"/>
    </font>
    <font>
      <sz val="12"/>
      <color theme="1"/>
      <name val="Symbol"/>
      <family val="1"/>
      <charset val="2"/>
    </font>
    <font>
      <sz val="8"/>
      <name val="Calibri"/>
      <family val="2"/>
      <scheme val="minor"/>
    </font>
    <font>
      <sz val="10"/>
      <color rgb="FFFF0000"/>
      <name val="Times New Roman"/>
      <family val="1"/>
    </font>
    <font>
      <sz val="10"/>
      <color rgb="FF7030A0"/>
      <name val="Times New Roman"/>
      <family val="1"/>
    </font>
    <font>
      <strike/>
      <sz val="10"/>
      <color theme="1"/>
      <name val="Times New Roman"/>
      <family val="1"/>
    </font>
    <font>
      <strike/>
      <sz val="10"/>
      <name val="Times New Roman"/>
      <family val="1"/>
    </font>
    <font>
      <strike/>
      <vertAlign val="superscript"/>
      <sz val="10"/>
      <color theme="1"/>
      <name val="Times New Roman"/>
      <family val="1"/>
    </font>
    <font>
      <vertAlign val="superscript"/>
      <sz val="10"/>
      <name val="Times New Roman"/>
      <family val="1"/>
    </font>
    <font>
      <b/>
      <sz val="10"/>
      <name val="Times New Roman"/>
      <family val="1"/>
    </font>
    <font>
      <b/>
      <vertAlign val="superscript"/>
      <sz val="10"/>
      <name val="Times New Roman"/>
      <family val="1"/>
    </font>
    <font>
      <b/>
      <i/>
      <sz val="10"/>
      <name val="Times New Roman"/>
      <family val="1"/>
    </font>
    <font>
      <i/>
      <sz val="10"/>
      <name val="Times New Roman"/>
      <family val="1"/>
    </font>
    <font>
      <strike/>
      <vertAlign val="superscript"/>
      <sz val="1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182">
    <xf numFmtId="0" fontId="0" fillId="0" borderId="0" xfId="0"/>
    <xf numFmtId="0" fontId="3" fillId="0" borderId="1" xfId="0" applyFont="1" applyBorder="1" applyAlignment="1">
      <alignment horizontal="center" vertical="top" wrapText="1"/>
    </xf>
    <xf numFmtId="6" fontId="3" fillId="0" borderId="1" xfId="0" applyNumberFormat="1" applyFont="1" applyBorder="1" applyAlignment="1">
      <alignment horizontal="right" vertical="top" wrapText="1" indent="1"/>
    </xf>
    <xf numFmtId="0" fontId="1" fillId="0" borderId="0" xfId="0" applyFont="1"/>
    <xf numFmtId="0" fontId="3" fillId="0" borderId="0" xfId="0" applyFont="1"/>
    <xf numFmtId="164" fontId="3" fillId="0" borderId="1" xfId="0" applyNumberFormat="1" applyFont="1" applyBorder="1" applyAlignment="1">
      <alignment horizontal="center" vertical="top" wrapText="1"/>
    </xf>
    <xf numFmtId="6" fontId="1" fillId="0" borderId="1" xfId="0" applyNumberFormat="1" applyFont="1" applyBorder="1" applyAlignment="1">
      <alignment horizontal="right" vertical="top" wrapText="1" indent="1"/>
    </xf>
    <xf numFmtId="6" fontId="6" fillId="0" borderId="1" xfId="0" applyNumberFormat="1" applyFont="1" applyBorder="1" applyAlignment="1">
      <alignment horizontal="right" vertical="top" wrapText="1" indent="1"/>
    </xf>
    <xf numFmtId="8" fontId="3" fillId="0" borderId="1" xfId="0" applyNumberFormat="1" applyFont="1" applyBorder="1" applyAlignment="1">
      <alignment horizontal="right" vertical="top" wrapText="1" indent="1"/>
    </xf>
    <xf numFmtId="0" fontId="10" fillId="0" borderId="0" xfId="0" applyFont="1"/>
    <xf numFmtId="0" fontId="3" fillId="0" borderId="1" xfId="0" applyFont="1" applyBorder="1"/>
    <xf numFmtId="165" fontId="3" fillId="0" borderId="1" xfId="0" applyNumberFormat="1" applyFont="1" applyBorder="1"/>
    <xf numFmtId="6" fontId="3" fillId="0" borderId="0" xfId="0" applyNumberFormat="1" applyFont="1"/>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1" fontId="3" fillId="0" borderId="0" xfId="0" applyNumberFormat="1" applyFont="1"/>
    <xf numFmtId="0" fontId="1" fillId="0" borderId="1" xfId="0" applyFont="1" applyBorder="1" applyAlignment="1">
      <alignment horizontal="center" vertical="top" wrapText="1"/>
    </xf>
    <xf numFmtId="0" fontId="1" fillId="0" borderId="5" xfId="0" applyFont="1" applyBorder="1" applyAlignment="1">
      <alignment horizontal="center" vertical="center" wrapText="1"/>
    </xf>
    <xf numFmtId="0" fontId="7" fillId="0" borderId="1"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8" fontId="3" fillId="0" borderId="0" xfId="0" applyNumberFormat="1" applyFont="1" applyAlignment="1">
      <alignment horizontal="right" vertical="center"/>
    </xf>
    <xf numFmtId="0" fontId="3" fillId="0" borderId="0" xfId="0" applyFont="1" applyAlignment="1">
      <alignment horizontal="right" vertical="center"/>
    </xf>
    <xf numFmtId="6" fontId="3" fillId="0" borderId="0" xfId="0" applyNumberFormat="1" applyFont="1" applyAlignment="1">
      <alignment horizontal="right" vertical="center"/>
    </xf>
    <xf numFmtId="3" fontId="3" fillId="0" borderId="0" xfId="0" applyNumberFormat="1" applyFont="1" applyAlignment="1">
      <alignment horizontal="center" vertical="center"/>
    </xf>
    <xf numFmtId="0" fontId="6" fillId="0" borderId="0" xfId="0" applyFont="1" applyAlignment="1">
      <alignment vertical="center"/>
    </xf>
    <xf numFmtId="6" fontId="6" fillId="0" borderId="0" xfId="0" applyNumberFormat="1" applyFont="1" applyAlignment="1">
      <alignment horizontal="right" vertical="center"/>
    </xf>
    <xf numFmtId="0" fontId="3" fillId="0" borderId="0" xfId="0" applyFont="1" applyAlignment="1">
      <alignment vertical="top"/>
    </xf>
    <xf numFmtId="4" fontId="12" fillId="0" borderId="0" xfId="0" applyNumberFormat="1" applyFont="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12" fillId="0" borderId="0" xfId="0" applyFont="1" applyAlignment="1">
      <alignment vertical="center"/>
    </xf>
    <xf numFmtId="0" fontId="7" fillId="0" borderId="0" xfId="0" applyFont="1" applyAlignment="1">
      <alignment vertical="center"/>
    </xf>
    <xf numFmtId="6" fontId="1"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14" fillId="0" borderId="0" xfId="0" applyFont="1" applyAlignment="1">
      <alignment vertical="center" wrapText="1"/>
    </xf>
    <xf numFmtId="165" fontId="3" fillId="0" borderId="0" xfId="0" applyNumberFormat="1" applyFont="1"/>
    <xf numFmtId="166" fontId="3" fillId="0" borderId="0" xfId="0" applyNumberFormat="1" applyFont="1" applyAlignment="1">
      <alignment vertical="center"/>
    </xf>
    <xf numFmtId="0" fontId="15" fillId="0" borderId="0" xfId="0" applyFont="1" applyAlignment="1">
      <alignment horizontal="left" vertical="center" indent="2"/>
    </xf>
    <xf numFmtId="0" fontId="16" fillId="0" borderId="0" xfId="0" applyFont="1" applyAlignment="1">
      <alignment horizontal="left" vertical="center" indent="8"/>
    </xf>
    <xf numFmtId="0" fontId="15" fillId="0" borderId="0" xfId="0" applyFont="1" applyAlignment="1">
      <alignment horizontal="left" vertical="center" indent="5"/>
    </xf>
    <xf numFmtId="0" fontId="17" fillId="0" borderId="0" xfId="0" applyFont="1" applyAlignment="1">
      <alignment horizontal="left" vertical="center" indent="10"/>
    </xf>
    <xf numFmtId="0" fontId="17" fillId="0" borderId="0" xfId="0" applyFont="1" applyAlignment="1">
      <alignment horizontal="left" vertical="center" indent="15"/>
    </xf>
    <xf numFmtId="0" fontId="15" fillId="0" borderId="0" xfId="0" applyFont="1" applyAlignment="1">
      <alignment horizontal="left" vertical="center" indent="10"/>
    </xf>
    <xf numFmtId="0" fontId="3" fillId="0" borderId="1" xfId="0" applyFont="1" applyBorder="1" applyAlignment="1">
      <alignment horizontal="left" vertical="center" wrapText="1"/>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6" fontId="3" fillId="0" borderId="1" xfId="0" applyNumberFormat="1" applyFont="1" applyBorder="1" applyAlignment="1">
      <alignment horizontal="center" vertical="center"/>
    </xf>
    <xf numFmtId="0" fontId="1" fillId="0" borderId="1" xfId="0" applyFont="1" applyBorder="1" applyAlignment="1">
      <alignment horizontal="center" vertical="center"/>
    </xf>
    <xf numFmtId="167" fontId="3" fillId="0" borderId="1" xfId="0" applyNumberFormat="1" applyFont="1" applyBorder="1" applyAlignment="1">
      <alignment horizontal="center" vertical="center"/>
    </xf>
    <xf numFmtId="8" fontId="3" fillId="0" borderId="1" xfId="0" applyNumberFormat="1" applyFont="1" applyBorder="1" applyAlignment="1">
      <alignment horizontal="right" vertical="center" wrapText="1"/>
    </xf>
    <xf numFmtId="0" fontId="5" fillId="0" borderId="0" xfId="0" applyFont="1"/>
    <xf numFmtId="0" fontId="3" fillId="0" borderId="5" xfId="0" applyFont="1" applyBorder="1" applyAlignment="1">
      <alignment horizontal="center" vertical="center" wrapText="1"/>
    </xf>
    <xf numFmtId="0" fontId="19" fillId="0" borderId="0" xfId="0" applyFont="1"/>
    <xf numFmtId="0" fontId="20" fillId="0" borderId="0" xfId="0" applyFont="1"/>
    <xf numFmtId="1" fontId="3" fillId="0" borderId="1" xfId="0" applyNumberFormat="1" applyFont="1" applyBorder="1" applyAlignment="1">
      <alignment horizontal="center" vertical="top" wrapText="1"/>
    </xf>
    <xf numFmtId="0" fontId="8" fillId="0" borderId="0" xfId="0" applyFont="1"/>
    <xf numFmtId="0" fontId="14" fillId="0" borderId="0" xfId="0" applyFont="1" applyAlignment="1">
      <alignment vertical="center"/>
    </xf>
    <xf numFmtId="0" fontId="12" fillId="0" borderId="1" xfId="0" applyFont="1" applyBorder="1" applyAlignment="1">
      <alignment vertical="center" wrapText="1"/>
    </xf>
    <xf numFmtId="0" fontId="3" fillId="2" borderId="0" xfId="0" applyFont="1" applyFill="1"/>
    <xf numFmtId="0" fontId="14" fillId="2" borderId="0" xfId="0" applyFont="1" applyFill="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xf>
    <xf numFmtId="0" fontId="3" fillId="0" borderId="2" xfId="0" applyFont="1" applyBorder="1" applyAlignment="1">
      <alignment vertical="top"/>
    </xf>
    <xf numFmtId="0" fontId="12" fillId="0" borderId="2" xfId="0" applyFont="1" applyBorder="1" applyAlignment="1">
      <alignment horizontal="left"/>
    </xf>
    <xf numFmtId="0" fontId="3" fillId="0" borderId="3" xfId="0" applyFont="1" applyBorder="1" applyAlignment="1">
      <alignment vertical="top" wrapText="1"/>
    </xf>
    <xf numFmtId="164" fontId="3" fillId="0" borderId="1" xfId="0" applyNumberFormat="1" applyFont="1" applyBorder="1" applyAlignment="1">
      <alignment horizontal="center" vertical="center" wrapText="1"/>
    </xf>
    <xf numFmtId="0" fontId="12" fillId="0" borderId="0" xfId="0" applyFont="1"/>
    <xf numFmtId="164" fontId="12" fillId="0" borderId="1" xfId="0" applyNumberFormat="1" applyFont="1" applyBorder="1" applyAlignment="1">
      <alignment horizontal="center" vertical="center" wrapText="1"/>
    </xf>
    <xf numFmtId="1" fontId="3" fillId="0" borderId="1" xfId="0" applyNumberFormat="1" applyFont="1" applyBorder="1" applyAlignment="1">
      <alignment horizontal="center"/>
    </xf>
    <xf numFmtId="0" fontId="21" fillId="0" borderId="0" xfId="0" applyFont="1"/>
    <xf numFmtId="6" fontId="21" fillId="0" borderId="0" xfId="0" applyNumberFormat="1" applyFont="1"/>
    <xf numFmtId="1" fontId="21" fillId="0" borderId="0" xfId="0" applyNumberFormat="1" applyFont="1"/>
    <xf numFmtId="0" fontId="25"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164" fontId="8" fillId="0" borderId="1" xfId="0" applyNumberFormat="1" applyFont="1" applyBorder="1" applyAlignment="1">
      <alignment horizontal="center" vertical="top" wrapText="1"/>
    </xf>
    <xf numFmtId="8" fontId="8" fillId="0" borderId="1" xfId="0" applyNumberFormat="1" applyFont="1" applyBorder="1" applyAlignment="1">
      <alignment horizontal="right" vertical="top" wrapText="1" indent="1"/>
    </xf>
    <xf numFmtId="0" fontId="25" fillId="0" borderId="1" xfId="0" applyFont="1" applyBorder="1" applyAlignment="1">
      <alignment vertical="top"/>
    </xf>
    <xf numFmtId="0" fontId="25" fillId="0" borderId="1" xfId="0" applyFont="1" applyBorder="1" applyAlignment="1">
      <alignment horizontal="left"/>
    </xf>
    <xf numFmtId="0" fontId="25" fillId="0" borderId="2" xfId="0" applyFont="1" applyBorder="1" applyAlignment="1">
      <alignment vertical="top" wrapText="1"/>
    </xf>
    <xf numFmtId="0" fontId="8" fillId="0" borderId="1" xfId="0" applyFont="1" applyBorder="1" applyAlignment="1">
      <alignment horizontal="left" vertical="top" wrapText="1" indent="1"/>
    </xf>
    <xf numFmtId="0" fontId="8" fillId="0" borderId="1" xfId="0" applyFont="1" applyBorder="1" applyAlignment="1">
      <alignment horizontal="right" vertical="top" wrapText="1" indent="1"/>
    </xf>
    <xf numFmtId="0" fontId="8" fillId="0" borderId="1" xfId="0" applyFont="1" applyBorder="1" applyAlignment="1">
      <alignment horizontal="left" vertical="center" wrapText="1" indent="2"/>
    </xf>
    <xf numFmtId="6" fontId="27" fillId="0" borderId="1" xfId="0" applyNumberFormat="1" applyFont="1" applyBorder="1" applyAlignment="1">
      <alignment horizontal="right" vertical="top" wrapText="1" indent="1"/>
    </xf>
    <xf numFmtId="0" fontId="22" fillId="0" borderId="1" xfId="0" applyFont="1" applyBorder="1" applyAlignment="1">
      <alignment horizontal="center" vertical="top" wrapText="1"/>
    </xf>
    <xf numFmtId="3" fontId="22" fillId="0" borderId="1" xfId="0" applyNumberFormat="1" applyFont="1" applyBorder="1" applyAlignment="1">
      <alignment horizontal="center" vertical="top" wrapText="1"/>
    </xf>
    <xf numFmtId="8" fontId="22" fillId="0" borderId="1" xfId="0" applyNumberFormat="1" applyFont="1" applyBorder="1" applyAlignment="1">
      <alignment horizontal="right" vertical="top" wrapText="1" indent="1"/>
    </xf>
    <xf numFmtId="0" fontId="8" fillId="0" borderId="1" xfId="0" applyFont="1" applyBorder="1"/>
    <xf numFmtId="0" fontId="22" fillId="0" borderId="3" xfId="0" applyFont="1" applyBorder="1" applyAlignment="1">
      <alignment horizontal="left" vertical="top" wrapText="1" indent="1"/>
    </xf>
    <xf numFmtId="0" fontId="8" fillId="0" borderId="2" xfId="0" applyFont="1" applyBorder="1" applyAlignment="1">
      <alignment vertical="top"/>
    </xf>
    <xf numFmtId="6" fontId="25" fillId="0" borderId="1" xfId="0" applyNumberFormat="1" applyFont="1" applyBorder="1" applyAlignment="1">
      <alignment horizontal="right" vertical="top" wrapText="1" indent="1"/>
    </xf>
    <xf numFmtId="0" fontId="8" fillId="0" borderId="2" xfId="0" applyFont="1" applyBorder="1" applyAlignment="1">
      <alignment horizontal="left"/>
    </xf>
    <xf numFmtId="0" fontId="8" fillId="0" borderId="3" xfId="0" applyFont="1" applyBorder="1" applyAlignment="1">
      <alignment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indent="2"/>
    </xf>
    <xf numFmtId="0" fontId="8" fillId="0" borderId="1" xfId="0" applyFont="1" applyBorder="1" applyAlignment="1">
      <alignment vertical="center"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4" xfId="0" applyNumberFormat="1" applyFont="1" applyBorder="1" applyAlignment="1">
      <alignment horizontal="center" vertical="top" wrapText="1"/>
    </xf>
    <xf numFmtId="6" fontId="8" fillId="0" borderId="1" xfId="0" applyNumberFormat="1" applyFont="1" applyBorder="1" applyAlignment="1">
      <alignment horizontal="right" vertical="top" wrapText="1" indent="1"/>
    </xf>
    <xf numFmtId="6" fontId="8" fillId="0" borderId="1" xfId="0" applyNumberFormat="1" applyFont="1" applyBorder="1" applyAlignment="1">
      <alignment horizontal="center" vertical="top" wrapText="1"/>
    </xf>
    <xf numFmtId="165" fontId="8" fillId="0" borderId="1" xfId="0" applyNumberFormat="1" applyFont="1" applyBorder="1"/>
    <xf numFmtId="165" fontId="8" fillId="0" borderId="0" xfId="0" applyNumberFormat="1" applyFont="1"/>
    <xf numFmtId="3" fontId="8" fillId="0" borderId="2" xfId="0" applyNumberFormat="1" applyFont="1" applyBorder="1" applyAlignment="1">
      <alignment horizontal="center" vertical="top" wrapText="1"/>
    </xf>
    <xf numFmtId="3" fontId="8" fillId="0" borderId="3" xfId="0" applyNumberFormat="1" applyFont="1" applyBorder="1" applyAlignment="1">
      <alignment horizontal="center" vertical="top" wrapText="1"/>
    </xf>
    <xf numFmtId="3" fontId="8" fillId="0" borderId="4" xfId="0" applyNumberFormat="1" applyFont="1" applyBorder="1" applyAlignment="1">
      <alignment horizontal="center" vertical="top" wrapText="1"/>
    </xf>
    <xf numFmtId="0" fontId="25" fillId="0" borderId="2" xfId="0" applyFont="1" applyBorder="1" applyAlignment="1">
      <alignment vertical="top"/>
    </xf>
    <xf numFmtId="0" fontId="25" fillId="0" borderId="2" xfId="0" applyFont="1" applyBorder="1" applyAlignment="1">
      <alignment horizontal="left"/>
    </xf>
    <xf numFmtId="0" fontId="25" fillId="0" borderId="3" xfId="0" applyFont="1" applyBorder="1" applyAlignment="1">
      <alignment vertical="top" wrapText="1"/>
    </xf>
    <xf numFmtId="0" fontId="8" fillId="0" borderId="1" xfId="0" applyFont="1" applyBorder="1" applyAlignment="1">
      <alignment vertical="center"/>
    </xf>
    <xf numFmtId="0" fontId="8" fillId="0" borderId="1" xfId="0" applyFont="1" applyBorder="1" applyAlignment="1">
      <alignment horizontal="center" vertical="center" wrapText="1"/>
    </xf>
    <xf numFmtId="8" fontId="8" fillId="0" borderId="1" xfId="0" applyNumberFormat="1" applyFont="1" applyBorder="1" applyAlignment="1">
      <alignment horizontal="right" vertical="center" wrapText="1"/>
    </xf>
    <xf numFmtId="164"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indent="1"/>
    </xf>
    <xf numFmtId="0" fontId="8" fillId="0" borderId="5" xfId="0" applyFont="1" applyBorder="1" applyAlignment="1">
      <alignment horizontal="left" vertical="center" wrapText="1" indent="1"/>
    </xf>
    <xf numFmtId="1" fontId="3" fillId="0" borderId="1" xfId="0" applyNumberFormat="1" applyFont="1" applyBorder="1" applyAlignment="1">
      <alignment horizontal="center" vertical="center" wrapText="1"/>
    </xf>
    <xf numFmtId="168" fontId="8" fillId="0" borderId="1" xfId="0" applyNumberFormat="1" applyFont="1" applyBorder="1" applyAlignment="1">
      <alignment horizontal="center" vertical="top" wrapText="1"/>
    </xf>
    <xf numFmtId="1" fontId="12" fillId="0" borderId="1" xfId="0" applyNumberFormat="1" applyFont="1" applyBorder="1" applyAlignment="1">
      <alignment horizontal="center" vertical="center" wrapText="1"/>
    </xf>
    <xf numFmtId="0" fontId="1" fillId="0" borderId="1" xfId="0" applyFont="1" applyBorder="1" applyAlignment="1">
      <alignment horizontal="center" wrapText="1"/>
    </xf>
    <xf numFmtId="0" fontId="24" fillId="2" borderId="0" xfId="0" applyFont="1" applyFill="1" applyAlignment="1">
      <alignment horizontal="left" vertical="top"/>
    </xf>
    <xf numFmtId="3" fontId="6" fillId="0" borderId="0" xfId="0" applyNumberFormat="1" applyFont="1" applyAlignment="1">
      <alignment horizontal="center" vertical="center"/>
    </xf>
    <xf numFmtId="0" fontId="24" fillId="0" borderId="0" xfId="0" applyFont="1" applyAlignment="1">
      <alignment horizontal="left" vertical="top"/>
    </xf>
    <xf numFmtId="0" fontId="4" fillId="0" borderId="0" xfId="0" applyFont="1" applyAlignment="1">
      <alignment horizontal="left" vertical="top"/>
    </xf>
    <xf numFmtId="0" fontId="24" fillId="0" borderId="0" xfId="0" applyFont="1" applyAlignment="1">
      <alignment horizontal="left" vertical="top" wrapText="1"/>
    </xf>
    <xf numFmtId="0" fontId="29" fillId="0" borderId="0" xfId="0" applyFont="1" applyAlignment="1">
      <alignment horizontal="left" vertical="top" wrapText="1"/>
    </xf>
    <xf numFmtId="0" fontId="5" fillId="0" borderId="0" xfId="0" applyFont="1" applyAlignment="1">
      <alignment horizontal="left" vertical="top" wrapText="1"/>
    </xf>
    <xf numFmtId="3" fontId="27" fillId="0" borderId="2" xfId="0" applyNumberFormat="1" applyFont="1" applyBorder="1" applyAlignment="1">
      <alignment horizontal="center" vertical="top" wrapText="1"/>
    </xf>
    <xf numFmtId="3" fontId="27" fillId="0" borderId="3" xfId="0" applyNumberFormat="1" applyFont="1" applyBorder="1" applyAlignment="1">
      <alignment horizontal="center" vertical="top" wrapText="1"/>
    </xf>
    <xf numFmtId="3" fontId="27" fillId="0" borderId="4"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3" fontId="6" fillId="0" borderId="2" xfId="0" applyNumberFormat="1" applyFont="1" applyBorder="1" applyAlignment="1">
      <alignment horizontal="center" vertical="top" wrapText="1"/>
    </xf>
    <xf numFmtId="3" fontId="6" fillId="0" borderId="3" xfId="0" applyNumberFormat="1" applyFont="1" applyBorder="1" applyAlignment="1">
      <alignment horizontal="center" vertical="top" wrapText="1"/>
    </xf>
    <xf numFmtId="3" fontId="6" fillId="0" borderId="4" xfId="0" applyNumberFormat="1" applyFont="1" applyBorder="1" applyAlignment="1">
      <alignment horizontal="center" vertical="top" wrapText="1"/>
    </xf>
    <xf numFmtId="3" fontId="1" fillId="0" borderId="2"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3" fontId="1" fillId="0" borderId="4" xfId="0" applyNumberFormat="1"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4" fillId="0" borderId="0" xfId="0" applyFont="1" applyAlignment="1">
      <alignment vertical="center"/>
    </xf>
    <xf numFmtId="0" fontId="23" fillId="0" borderId="0" xfId="0" applyFont="1" applyAlignment="1">
      <alignment horizontal="left" vertical="top" wrapText="1"/>
    </xf>
    <xf numFmtId="0" fontId="23" fillId="2" borderId="0" xfId="0" applyFont="1" applyFill="1" applyAlignment="1">
      <alignment horizontal="left" vertical="top"/>
    </xf>
    <xf numFmtId="0" fontId="23" fillId="0" borderId="0" xfId="0" applyFont="1" applyAlignment="1">
      <alignment horizontal="left" vertical="top"/>
    </xf>
    <xf numFmtId="0" fontId="4" fillId="2" borderId="0" xfId="0" applyFont="1" applyFill="1" applyAlignment="1">
      <alignment horizontal="left" vertical="top"/>
    </xf>
    <xf numFmtId="0" fontId="25" fillId="0" borderId="3" xfId="0" applyFont="1" applyBorder="1" applyAlignment="1">
      <alignment horizontal="center" vertical="top" wrapText="1"/>
    </xf>
    <xf numFmtId="0" fontId="25" fillId="0" borderId="4" xfId="0" applyFont="1" applyBorder="1" applyAlignment="1">
      <alignment horizontal="center"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8" fillId="0" borderId="4" xfId="0" applyFont="1" applyBorder="1" applyAlignment="1">
      <alignment horizontal="center" vertical="top" wrapText="1"/>
    </xf>
    <xf numFmtId="0" fontId="25" fillId="0" borderId="1" xfId="0" applyFont="1" applyBorder="1" applyAlignment="1">
      <alignment horizontal="center" wrapText="1"/>
    </xf>
    <xf numFmtId="3" fontId="25" fillId="0" borderId="2" xfId="0" applyNumberFormat="1" applyFont="1" applyBorder="1" applyAlignment="1">
      <alignment horizontal="center" vertical="top" wrapText="1"/>
    </xf>
    <xf numFmtId="3" fontId="25" fillId="0" borderId="3" xfId="0" applyNumberFormat="1" applyFont="1" applyBorder="1" applyAlignment="1">
      <alignment horizontal="center" vertical="top" wrapText="1"/>
    </xf>
    <xf numFmtId="3" fontId="25" fillId="0" borderId="4" xfId="0" applyNumberFormat="1" applyFont="1" applyBorder="1" applyAlignment="1">
      <alignment horizontal="center"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center" vertical="center"/>
    </xf>
    <xf numFmtId="0" fontId="5" fillId="0" borderId="0" xfId="0" applyFont="1"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3" fontId="1" fillId="0" borderId="1" xfId="0" applyNumberFormat="1" applyFont="1" applyBorder="1" applyAlignment="1">
      <alignment horizontal="center" vertical="center" wrapText="1"/>
    </xf>
    <xf numFmtId="0" fontId="1" fillId="0" borderId="1" xfId="0" applyFont="1" applyBorder="1" applyAlignment="1">
      <alignment horizontal="left"/>
    </xf>
    <xf numFmtId="0" fontId="1" fillId="0" borderId="7" xfId="0" applyFont="1" applyBorder="1" applyAlignment="1">
      <alignment horizontal="left" vertical="top"/>
    </xf>
    <xf numFmtId="0" fontId="3" fillId="0" borderId="1" xfId="0" applyFont="1" applyBorder="1" applyAlignment="1">
      <alignment horizontal="center"/>
    </xf>
    <xf numFmtId="0" fontId="1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1" xfId="0" applyFont="1" applyBorder="1" applyAlignment="1">
      <alignment vertical="center" wrapText="1"/>
    </xf>
    <xf numFmtId="0" fontId="13" fillId="0" borderId="6"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3"/>
  <sheetViews>
    <sheetView tabSelected="1" zoomScale="118" zoomScaleNormal="118" workbookViewId="0">
      <selection activeCell="K35" sqref="K35"/>
    </sheetView>
  </sheetViews>
  <sheetFormatPr defaultColWidth="9.1796875" defaultRowHeight="14" x14ac:dyDescent="0.3"/>
  <cols>
    <col min="1" max="1" width="47.1796875" style="9" customWidth="1"/>
    <col min="2" max="2" width="12.54296875" style="4" hidden="1" customWidth="1"/>
    <col min="3" max="9" width="11.26953125" style="9" customWidth="1"/>
    <col min="10" max="10" width="12.81640625" style="9" customWidth="1"/>
    <col min="11" max="11" width="11.1796875" style="9" customWidth="1"/>
    <col min="12" max="12" width="12.7265625" style="9" customWidth="1"/>
    <col min="13" max="13" width="9.1796875" style="9"/>
    <col min="14" max="14" width="2.81640625" style="9" customWidth="1"/>
    <col min="15" max="15" width="46.1796875" style="9" customWidth="1"/>
    <col min="16" max="16384" width="9.1796875" style="9"/>
  </cols>
  <sheetData>
    <row r="1" spans="1:23" ht="31.5" customHeight="1" x14ac:dyDescent="0.3">
      <c r="A1" s="130" t="s">
        <v>0</v>
      </c>
      <c r="B1" s="130"/>
      <c r="C1" s="130"/>
      <c r="D1" s="130"/>
      <c r="E1" s="130"/>
      <c r="F1" s="130"/>
      <c r="G1" s="130"/>
      <c r="H1" s="130"/>
      <c r="I1" s="130"/>
      <c r="J1" s="130"/>
    </row>
    <row r="3" spans="1:23" s="4" customFormat="1" ht="83.25" customHeight="1" x14ac:dyDescent="0.3">
      <c r="A3" s="17" t="s">
        <v>1</v>
      </c>
      <c r="B3" s="55"/>
      <c r="C3" s="16" t="s">
        <v>2</v>
      </c>
      <c r="D3" s="16" t="s">
        <v>3</v>
      </c>
      <c r="E3" s="16" t="s">
        <v>4</v>
      </c>
      <c r="F3" s="76" t="s">
        <v>126</v>
      </c>
      <c r="G3" s="76" t="s">
        <v>6</v>
      </c>
      <c r="H3" s="76" t="s">
        <v>7</v>
      </c>
      <c r="I3" s="76" t="s">
        <v>8</v>
      </c>
      <c r="J3" s="76" t="s">
        <v>127</v>
      </c>
    </row>
    <row r="4" spans="1:23" s="4" customFormat="1" ht="13" x14ac:dyDescent="0.3">
      <c r="A4" s="77" t="s">
        <v>10</v>
      </c>
      <c r="B4" s="77"/>
      <c r="C4" s="78" t="s">
        <v>11</v>
      </c>
      <c r="D4" s="84"/>
      <c r="E4" s="78"/>
      <c r="F4" s="78"/>
      <c r="G4" s="78"/>
      <c r="H4" s="78"/>
      <c r="I4" s="78"/>
      <c r="J4" s="85"/>
      <c r="L4" s="123" t="s">
        <v>12</v>
      </c>
      <c r="M4" s="123"/>
      <c r="O4" s="19"/>
      <c r="P4" s="20"/>
      <c r="Q4" s="19"/>
      <c r="R4" s="19"/>
      <c r="S4" s="19"/>
      <c r="T4" s="19"/>
      <c r="U4" s="19"/>
      <c r="V4" s="19"/>
      <c r="W4" s="19"/>
    </row>
    <row r="5" spans="1:23" s="4" customFormat="1" ht="13" x14ac:dyDescent="0.3">
      <c r="A5" s="77" t="s">
        <v>13</v>
      </c>
      <c r="B5" s="77"/>
      <c r="C5" s="78" t="s">
        <v>11</v>
      </c>
      <c r="D5" s="84"/>
      <c r="E5" s="78"/>
      <c r="F5" s="78"/>
      <c r="G5" s="78"/>
      <c r="H5" s="78"/>
      <c r="I5" s="78"/>
      <c r="J5" s="85"/>
      <c r="L5" s="10" t="s">
        <v>14</v>
      </c>
      <c r="M5" s="105">
        <v>130.58000000000001</v>
      </c>
      <c r="O5" s="19"/>
      <c r="P5" s="20"/>
      <c r="Q5" s="19"/>
      <c r="R5" s="19"/>
      <c r="S5" s="19"/>
      <c r="T5" s="19"/>
      <c r="U5" s="19"/>
      <c r="V5" s="19"/>
      <c r="W5" s="19"/>
    </row>
    <row r="6" spans="1:23" s="4" customFormat="1" ht="13" x14ac:dyDescent="0.3">
      <c r="A6" s="77" t="s">
        <v>15</v>
      </c>
      <c r="B6" s="77"/>
      <c r="C6" s="78"/>
      <c r="D6" s="78"/>
      <c r="E6" s="78"/>
      <c r="F6" s="78"/>
      <c r="G6" s="78"/>
      <c r="H6" s="78"/>
      <c r="I6" s="78"/>
      <c r="J6" s="85"/>
      <c r="L6" s="10" t="s">
        <v>16</v>
      </c>
      <c r="M6" s="105">
        <v>80.22</v>
      </c>
      <c r="O6" s="19"/>
      <c r="P6" s="19"/>
      <c r="Q6" s="19"/>
      <c r="R6" s="19"/>
      <c r="S6" s="19"/>
      <c r="T6" s="19"/>
      <c r="U6" s="19"/>
      <c r="V6" s="19"/>
      <c r="W6" s="19"/>
    </row>
    <row r="7" spans="1:23" s="4" customFormat="1" ht="13" x14ac:dyDescent="0.3">
      <c r="A7" s="84" t="s">
        <v>17</v>
      </c>
      <c r="B7" s="84"/>
      <c r="C7" s="78"/>
      <c r="D7" s="78"/>
      <c r="E7" s="78"/>
      <c r="F7" s="78"/>
      <c r="G7" s="78"/>
      <c r="H7" s="79"/>
      <c r="I7" s="78"/>
      <c r="J7" s="80"/>
      <c r="L7" s="10" t="s">
        <v>18</v>
      </c>
      <c r="M7" s="105">
        <v>50.3</v>
      </c>
      <c r="O7" s="36"/>
      <c r="P7" s="20"/>
      <c r="Q7" s="20"/>
      <c r="R7" s="20"/>
      <c r="S7" s="20"/>
      <c r="T7" s="20"/>
      <c r="U7" s="20"/>
      <c r="V7" s="20"/>
      <c r="W7" s="21"/>
    </row>
    <row r="8" spans="1:23" s="4" customFormat="1" ht="13" x14ac:dyDescent="0.3">
      <c r="A8" s="98" t="s">
        <v>19</v>
      </c>
      <c r="B8" s="98"/>
      <c r="C8" s="78">
        <v>4</v>
      </c>
      <c r="D8" s="78">
        <v>1</v>
      </c>
      <c r="E8" s="78">
        <f>C8*D8</f>
        <v>4</v>
      </c>
      <c r="F8" s="78">
        <v>1</v>
      </c>
      <c r="G8" s="78">
        <f>E8*F8</f>
        <v>4</v>
      </c>
      <c r="H8" s="79">
        <f>G8*0.05</f>
        <v>0.2</v>
      </c>
      <c r="I8" s="78">
        <f t="shared" ref="I8:I9" si="0">G8*0.1</f>
        <v>0.4</v>
      </c>
      <c r="J8" s="80">
        <f>G8*$M$6+H8*$M$5+I8*$M$7</f>
        <v>367.11599999999999</v>
      </c>
      <c r="M8" s="37"/>
      <c r="O8" s="36"/>
      <c r="P8" s="20"/>
      <c r="Q8" s="20"/>
      <c r="R8" s="20"/>
      <c r="S8" s="20"/>
      <c r="T8" s="20"/>
      <c r="U8" s="20"/>
      <c r="V8" s="20"/>
      <c r="W8" s="21"/>
    </row>
    <row r="9" spans="1:23" s="4" customFormat="1" ht="15.5" x14ac:dyDescent="0.3">
      <c r="A9" s="98" t="s">
        <v>140</v>
      </c>
      <c r="B9" s="98"/>
      <c r="C9" s="78">
        <v>1</v>
      </c>
      <c r="D9" s="78">
        <v>1</v>
      </c>
      <c r="E9" s="78">
        <f>C9*D9</f>
        <v>1</v>
      </c>
      <c r="F9" s="78">
        <v>46</v>
      </c>
      <c r="G9" s="78">
        <f>E9*F9</f>
        <v>46</v>
      </c>
      <c r="H9" s="79">
        <f>G9*0.05</f>
        <v>2.3000000000000003</v>
      </c>
      <c r="I9" s="78">
        <f t="shared" si="0"/>
        <v>4.6000000000000005</v>
      </c>
      <c r="J9" s="80">
        <f>G9*$M$6+H9*$M$5+I9*$M$7</f>
        <v>4221.8339999999998</v>
      </c>
      <c r="K9" s="56"/>
      <c r="M9" s="37"/>
      <c r="O9" s="36"/>
      <c r="P9" s="20"/>
      <c r="Q9" s="20"/>
      <c r="R9" s="20"/>
      <c r="S9" s="20"/>
      <c r="T9" s="20"/>
      <c r="U9" s="20"/>
      <c r="V9" s="20"/>
      <c r="W9" s="21"/>
    </row>
    <row r="10" spans="1:23" s="4" customFormat="1" ht="13" x14ac:dyDescent="0.3">
      <c r="A10" s="84" t="s">
        <v>94</v>
      </c>
      <c r="B10" s="84"/>
      <c r="C10" s="78"/>
      <c r="D10" s="78"/>
      <c r="E10" s="78"/>
      <c r="F10" s="78"/>
      <c r="G10" s="78"/>
      <c r="H10" s="78"/>
      <c r="I10" s="78"/>
      <c r="J10" s="85"/>
      <c r="O10" s="36"/>
      <c r="P10" s="20"/>
      <c r="Q10" s="20"/>
      <c r="R10" s="20"/>
      <c r="S10" s="20"/>
      <c r="T10" s="20"/>
      <c r="U10" s="20"/>
      <c r="V10" s="20"/>
      <c r="W10" s="23"/>
    </row>
    <row r="11" spans="1:23" s="4" customFormat="1" ht="15.5" x14ac:dyDescent="0.3">
      <c r="A11" s="86" t="s">
        <v>141</v>
      </c>
      <c r="B11" s="99" t="s">
        <v>86</v>
      </c>
      <c r="C11" s="97">
        <v>25</v>
      </c>
      <c r="D11" s="78">
        <v>1</v>
      </c>
      <c r="E11" s="97">
        <f t="shared" ref="E11" si="1">C11*D11</f>
        <v>25</v>
      </c>
      <c r="F11" s="78">
        <v>1</v>
      </c>
      <c r="G11" s="97">
        <f t="shared" ref="G11" si="2">E11*F11</f>
        <v>25</v>
      </c>
      <c r="H11" s="97">
        <f t="shared" ref="H11" si="3">G11*0.05</f>
        <v>1.25</v>
      </c>
      <c r="I11" s="97">
        <f t="shared" ref="I11" si="4">G11*0.1</f>
        <v>2.5</v>
      </c>
      <c r="J11" s="80">
        <f>G11*$M$6+H11*$M$5+I11*$M$7</f>
        <v>2294.4749999999999</v>
      </c>
      <c r="O11" s="36"/>
      <c r="P11" s="20"/>
      <c r="Q11" s="20"/>
      <c r="R11" s="20"/>
      <c r="S11" s="20"/>
      <c r="T11" s="20"/>
      <c r="U11" s="20"/>
      <c r="V11" s="20"/>
      <c r="W11" s="23"/>
    </row>
    <row r="12" spans="1:23" s="4" customFormat="1" ht="15.5" x14ac:dyDescent="0.3">
      <c r="A12" s="86" t="s">
        <v>142</v>
      </c>
      <c r="B12" s="77" t="s">
        <v>89</v>
      </c>
      <c r="C12" s="78">
        <v>4</v>
      </c>
      <c r="D12" s="78">
        <v>1</v>
      </c>
      <c r="E12" s="88">
        <f t="shared" ref="E12:E21" si="5">C12*D12</f>
        <v>4</v>
      </c>
      <c r="F12" s="79">
        <f>47/3</f>
        <v>15.666666666666666</v>
      </c>
      <c r="G12" s="79">
        <f>E12*F12</f>
        <v>62.666666666666664</v>
      </c>
      <c r="H12" s="100">
        <f t="shared" ref="H12" si="6">G12*0.05</f>
        <v>3.1333333333333333</v>
      </c>
      <c r="I12" s="100">
        <f t="shared" ref="I12" si="7">G12*0.1</f>
        <v>6.2666666666666666</v>
      </c>
      <c r="J12" s="80">
        <f>G12*$M$6+H12*$M$5+I12*$M$7</f>
        <v>5751.4839999999995</v>
      </c>
      <c r="O12" s="36"/>
      <c r="P12" s="20"/>
      <c r="Q12" s="19"/>
      <c r="R12" s="19"/>
      <c r="S12" s="19"/>
      <c r="T12" s="19"/>
      <c r="U12" s="19"/>
      <c r="V12" s="19"/>
      <c r="W12" s="22"/>
    </row>
    <row r="13" spans="1:23" s="4" customFormat="1" ht="15.5" x14ac:dyDescent="0.3">
      <c r="A13" s="77" t="s">
        <v>143</v>
      </c>
      <c r="B13" s="77" t="s">
        <v>87</v>
      </c>
      <c r="C13" s="78">
        <v>24</v>
      </c>
      <c r="D13" s="78">
        <v>1</v>
      </c>
      <c r="E13" s="78">
        <f t="shared" si="5"/>
        <v>24</v>
      </c>
      <c r="F13" s="78">
        <v>0.1</v>
      </c>
      <c r="G13" s="78">
        <f t="shared" ref="G13" si="8">E13*F13</f>
        <v>2.4000000000000004</v>
      </c>
      <c r="H13" s="78">
        <f t="shared" ref="H13" si="9">G13*0.05</f>
        <v>0.12000000000000002</v>
      </c>
      <c r="I13" s="78">
        <f t="shared" ref="I13" si="10">G13*0.1</f>
        <v>0.24000000000000005</v>
      </c>
      <c r="J13" s="80">
        <f>G13*$M$6+H13*$M$5+I13*$M$7</f>
        <v>220.26960000000003</v>
      </c>
      <c r="K13" s="57"/>
      <c r="O13" s="36"/>
      <c r="P13" s="19"/>
      <c r="Q13" s="19"/>
      <c r="R13" s="19"/>
      <c r="S13" s="19"/>
      <c r="T13" s="19"/>
      <c r="U13" s="19"/>
      <c r="V13" s="19"/>
      <c r="W13" s="22"/>
    </row>
    <row r="14" spans="1:23" s="4" customFormat="1" ht="28.5" x14ac:dyDescent="0.3">
      <c r="A14" s="86" t="s">
        <v>144</v>
      </c>
      <c r="B14" s="77" t="s">
        <v>92</v>
      </c>
      <c r="C14" s="78">
        <v>60</v>
      </c>
      <c r="D14" s="78">
        <v>1</v>
      </c>
      <c r="E14" s="78">
        <f t="shared" si="5"/>
        <v>60</v>
      </c>
      <c r="F14" s="78">
        <v>10</v>
      </c>
      <c r="G14" s="78">
        <f t="shared" ref="G14:G18" si="11">E14*F14</f>
        <v>600</v>
      </c>
      <c r="H14" s="78">
        <f t="shared" ref="H14:H18" si="12">G14*0.05</f>
        <v>30</v>
      </c>
      <c r="I14" s="78">
        <f t="shared" ref="I14:I18" si="13">G14*0.1</f>
        <v>60</v>
      </c>
      <c r="J14" s="80">
        <f>G14*$M$6+H14*$M$5+I14*$M$7</f>
        <v>55067.4</v>
      </c>
      <c r="O14" s="19"/>
      <c r="P14" s="20"/>
      <c r="Q14" s="20"/>
      <c r="R14" s="20"/>
      <c r="S14" s="20"/>
      <c r="T14" s="20"/>
      <c r="U14" s="20"/>
      <c r="V14" s="20"/>
      <c r="W14" s="23"/>
    </row>
    <row r="15" spans="1:23" s="4" customFormat="1" ht="13" x14ac:dyDescent="0.3">
      <c r="A15" s="77" t="s">
        <v>95</v>
      </c>
      <c r="B15" s="77" t="s">
        <v>88</v>
      </c>
      <c r="C15" s="78">
        <v>2</v>
      </c>
      <c r="D15" s="78">
        <v>1</v>
      </c>
      <c r="E15" s="78">
        <f t="shared" si="5"/>
        <v>2</v>
      </c>
      <c r="F15" s="78">
        <v>2</v>
      </c>
      <c r="G15" s="78">
        <f t="shared" si="11"/>
        <v>4</v>
      </c>
      <c r="H15" s="78">
        <f t="shared" si="12"/>
        <v>0.2</v>
      </c>
      <c r="I15" s="78">
        <f t="shared" si="13"/>
        <v>0.4</v>
      </c>
      <c r="J15" s="80">
        <f>G15*$M$6+H15*$M$5+I15*$M$7</f>
        <v>367.11599999999999</v>
      </c>
      <c r="O15" s="19"/>
      <c r="P15" s="20"/>
      <c r="Q15" s="20"/>
      <c r="R15" s="20"/>
      <c r="S15" s="20"/>
      <c r="T15" s="20"/>
      <c r="U15" s="20"/>
      <c r="V15" s="20"/>
      <c r="W15" s="23"/>
    </row>
    <row r="16" spans="1:23" s="4" customFormat="1" ht="13" x14ac:dyDescent="0.3">
      <c r="A16" s="77" t="s">
        <v>96</v>
      </c>
      <c r="B16" s="77" t="s">
        <v>90</v>
      </c>
      <c r="C16" s="78">
        <v>8</v>
      </c>
      <c r="D16" s="78">
        <v>1</v>
      </c>
      <c r="E16" s="78">
        <f t="shared" si="5"/>
        <v>8</v>
      </c>
      <c r="F16" s="78">
        <v>2</v>
      </c>
      <c r="G16" s="78">
        <f t="shared" si="11"/>
        <v>16</v>
      </c>
      <c r="H16" s="78">
        <f t="shared" si="12"/>
        <v>0.8</v>
      </c>
      <c r="I16" s="78">
        <f t="shared" si="13"/>
        <v>1.6</v>
      </c>
      <c r="J16" s="80">
        <f t="shared" ref="J16:J18" si="14">G16*$M$6+H16*$M$5+I16*$M$7</f>
        <v>1468.4639999999999</v>
      </c>
      <c r="O16" s="19"/>
      <c r="P16" s="20"/>
      <c r="Q16" s="20"/>
      <c r="R16" s="20"/>
      <c r="S16" s="20"/>
      <c r="T16" s="20"/>
      <c r="U16" s="20"/>
      <c r="V16" s="20"/>
      <c r="W16" s="23"/>
    </row>
    <row r="17" spans="1:23" s="4" customFormat="1" ht="13" x14ac:dyDescent="0.3">
      <c r="A17" s="77" t="s">
        <v>97</v>
      </c>
      <c r="B17" s="77" t="s">
        <v>91</v>
      </c>
      <c r="C17" s="78">
        <v>4</v>
      </c>
      <c r="D17" s="78">
        <v>1</v>
      </c>
      <c r="E17" s="78">
        <f t="shared" si="5"/>
        <v>4</v>
      </c>
      <c r="F17" s="78">
        <v>3</v>
      </c>
      <c r="G17" s="78">
        <f t="shared" si="11"/>
        <v>12</v>
      </c>
      <c r="H17" s="78">
        <f t="shared" si="12"/>
        <v>0.60000000000000009</v>
      </c>
      <c r="I17" s="78">
        <f t="shared" si="13"/>
        <v>1.2000000000000002</v>
      </c>
      <c r="J17" s="80">
        <f t="shared" si="14"/>
        <v>1101.348</v>
      </c>
      <c r="O17" s="19"/>
      <c r="P17" s="20"/>
      <c r="Q17" s="20"/>
      <c r="R17" s="20"/>
      <c r="S17" s="20"/>
      <c r="T17" s="20"/>
      <c r="U17" s="20"/>
      <c r="V17" s="20"/>
      <c r="W17" s="23"/>
    </row>
    <row r="18" spans="1:23" s="4" customFormat="1" ht="13" x14ac:dyDescent="0.3">
      <c r="A18" s="77" t="s">
        <v>98</v>
      </c>
      <c r="B18" s="77" t="s">
        <v>93</v>
      </c>
      <c r="C18" s="78">
        <v>1</v>
      </c>
      <c r="D18" s="78">
        <v>1</v>
      </c>
      <c r="E18" s="78">
        <f t="shared" si="5"/>
        <v>1</v>
      </c>
      <c r="F18" s="78">
        <v>1</v>
      </c>
      <c r="G18" s="78">
        <f t="shared" si="11"/>
        <v>1</v>
      </c>
      <c r="H18" s="78">
        <f t="shared" si="12"/>
        <v>0.05</v>
      </c>
      <c r="I18" s="78">
        <f t="shared" si="13"/>
        <v>0.1</v>
      </c>
      <c r="J18" s="80">
        <f t="shared" si="14"/>
        <v>91.778999999999996</v>
      </c>
      <c r="O18" s="19"/>
      <c r="P18" s="20"/>
      <c r="Q18" s="20"/>
      <c r="R18" s="20"/>
      <c r="S18" s="20"/>
      <c r="T18" s="20"/>
      <c r="U18" s="20"/>
      <c r="V18" s="20"/>
      <c r="W18" s="23"/>
    </row>
    <row r="19" spans="1:23" s="4" customFormat="1" ht="13" x14ac:dyDescent="0.3">
      <c r="A19" s="77" t="s">
        <v>105</v>
      </c>
      <c r="B19" s="77" t="s">
        <v>106</v>
      </c>
      <c r="C19" s="78">
        <v>5</v>
      </c>
      <c r="D19" s="78">
        <v>1</v>
      </c>
      <c r="E19" s="78">
        <f t="shared" si="5"/>
        <v>5</v>
      </c>
      <c r="F19" s="97">
        <v>0</v>
      </c>
      <c r="G19" s="104">
        <f t="shared" ref="G19" si="15">E19*F19</f>
        <v>0</v>
      </c>
      <c r="H19" s="104">
        <f t="shared" ref="H19" si="16">G19*0.05</f>
        <v>0</v>
      </c>
      <c r="I19" s="104">
        <f t="shared" ref="I19" si="17">G19*0.1</f>
        <v>0</v>
      </c>
      <c r="J19" s="103">
        <f>G19*$M$6+H19*$M$5+I19*$M$7</f>
        <v>0</v>
      </c>
      <c r="O19" s="19"/>
      <c r="P19" s="20"/>
      <c r="Q19" s="20"/>
      <c r="R19" s="20"/>
      <c r="S19" s="20"/>
      <c r="T19" s="20"/>
      <c r="U19" s="20"/>
      <c r="V19" s="20"/>
      <c r="W19" s="23"/>
    </row>
    <row r="20" spans="1:23" s="4" customFormat="1" ht="15.5" x14ac:dyDescent="0.3">
      <c r="A20" s="77" t="s">
        <v>146</v>
      </c>
      <c r="B20" s="84"/>
      <c r="C20" s="78">
        <v>2</v>
      </c>
      <c r="D20" s="78">
        <v>1</v>
      </c>
      <c r="E20" s="78">
        <f>C20*D20</f>
        <v>2</v>
      </c>
      <c r="F20" s="97">
        <f>F8+F9</f>
        <v>47</v>
      </c>
      <c r="G20" s="101">
        <f t="shared" ref="G20" si="18">E20*F20</f>
        <v>94</v>
      </c>
      <c r="H20" s="101">
        <f t="shared" ref="H20" si="19">G20*0.05</f>
        <v>4.7</v>
      </c>
      <c r="I20" s="101">
        <f t="shared" ref="I20" si="20">G20*0.1</f>
        <v>9.4</v>
      </c>
      <c r="J20" s="80">
        <f>G20*$M$6+H20*$M$5+I20*$M$7</f>
        <v>8627.2260000000006</v>
      </c>
      <c r="O20" s="19"/>
      <c r="P20" s="20"/>
      <c r="Q20" s="20"/>
      <c r="R20" s="20"/>
      <c r="S20" s="20"/>
      <c r="T20" s="20"/>
      <c r="U20" s="20"/>
      <c r="V20" s="20"/>
      <c r="W20" s="23"/>
    </row>
    <row r="21" spans="1:23" s="4" customFormat="1" ht="15.5" x14ac:dyDescent="0.3">
      <c r="A21" s="77" t="s">
        <v>145</v>
      </c>
      <c r="B21" s="77"/>
      <c r="C21" s="78">
        <v>2</v>
      </c>
      <c r="D21" s="78">
        <v>1</v>
      </c>
      <c r="E21" s="78">
        <f t="shared" si="5"/>
        <v>2</v>
      </c>
      <c r="F21" s="97">
        <f>F19</f>
        <v>0</v>
      </c>
      <c r="G21" s="97">
        <f t="shared" ref="G21" si="21">E21*F21</f>
        <v>0</v>
      </c>
      <c r="H21" s="104">
        <f t="shared" ref="H21" si="22">G21*0.05</f>
        <v>0</v>
      </c>
      <c r="I21" s="104">
        <f t="shared" ref="I21" si="23">G21*0.1</f>
        <v>0</v>
      </c>
      <c r="J21" s="103">
        <f>G21*$M$6+H21*$M$5+I21*$M$7</f>
        <v>0</v>
      </c>
      <c r="O21" s="19"/>
      <c r="P21" s="20"/>
      <c r="Q21" s="20"/>
      <c r="R21" s="20"/>
      <c r="S21" s="20"/>
      <c r="T21" s="20"/>
      <c r="U21" s="20"/>
      <c r="V21" s="20"/>
      <c r="W21" s="23"/>
    </row>
    <row r="22" spans="1:23" s="4" customFormat="1" ht="13.5" x14ac:dyDescent="0.3">
      <c r="A22" s="134" t="s">
        <v>20</v>
      </c>
      <c r="B22" s="135"/>
      <c r="C22" s="135"/>
      <c r="D22" s="135"/>
      <c r="E22" s="135"/>
      <c r="F22" s="136"/>
      <c r="G22" s="131">
        <f>SUM(G8:I9,G11:I11,G12:I12,G13:I21)</f>
        <v>997.12666666666678</v>
      </c>
      <c r="H22" s="132"/>
      <c r="I22" s="133"/>
      <c r="J22" s="87">
        <f>SUM(J8:J9,J11,J12,J13:J21)</f>
        <v>79578.511599999983</v>
      </c>
      <c r="O22" s="19"/>
      <c r="P22" s="20"/>
      <c r="Q22" s="20"/>
      <c r="R22" s="20"/>
      <c r="S22" s="20"/>
      <c r="T22" s="20"/>
      <c r="U22" s="20"/>
      <c r="V22" s="20"/>
      <c r="W22" s="23"/>
    </row>
    <row r="23" spans="1:23" s="4" customFormat="1" ht="13" x14ac:dyDescent="0.3">
      <c r="A23" s="77" t="s">
        <v>21</v>
      </c>
      <c r="B23" s="77"/>
      <c r="C23" s="78"/>
      <c r="D23" s="78"/>
      <c r="E23" s="78"/>
      <c r="F23" s="78"/>
      <c r="G23" s="78"/>
      <c r="H23" s="78"/>
      <c r="I23" s="78"/>
      <c r="J23" s="85"/>
      <c r="O23" s="38"/>
      <c r="P23" s="20"/>
      <c r="Q23" s="20"/>
      <c r="R23" s="20"/>
      <c r="S23" s="20"/>
      <c r="T23" s="20"/>
      <c r="U23" s="20"/>
      <c r="V23" s="20"/>
      <c r="W23" s="23"/>
    </row>
    <row r="24" spans="1:23" s="4" customFormat="1" ht="13" x14ac:dyDescent="0.3">
      <c r="A24" s="84" t="s">
        <v>17</v>
      </c>
      <c r="B24" s="84" t="s">
        <v>22</v>
      </c>
      <c r="C24" s="78"/>
      <c r="D24" s="78"/>
      <c r="E24" s="78"/>
      <c r="F24" s="78"/>
      <c r="G24" s="78"/>
      <c r="H24" s="78"/>
      <c r="I24" s="78"/>
      <c r="J24" s="85"/>
      <c r="O24" s="19"/>
      <c r="P24" s="20"/>
      <c r="Q24" s="20"/>
      <c r="R24" s="20"/>
      <c r="S24" s="20"/>
      <c r="T24" s="20"/>
      <c r="U24" s="20"/>
      <c r="V24" s="20"/>
      <c r="W24" s="23"/>
    </row>
    <row r="25" spans="1:23" s="4" customFormat="1" ht="13" x14ac:dyDescent="0.3">
      <c r="A25" s="84" t="s">
        <v>23</v>
      </c>
      <c r="B25" s="84" t="s">
        <v>99</v>
      </c>
      <c r="C25" s="88"/>
      <c r="D25" s="88"/>
      <c r="E25" s="88"/>
      <c r="F25" s="88"/>
      <c r="G25" s="89"/>
      <c r="H25" s="89"/>
      <c r="I25" s="89"/>
      <c r="J25" s="90"/>
      <c r="O25" s="19"/>
      <c r="P25" s="20"/>
      <c r="Q25" s="20"/>
      <c r="R25" s="20"/>
      <c r="S25" s="20"/>
      <c r="T25" s="20"/>
      <c r="U25" s="20"/>
      <c r="V25" s="20"/>
      <c r="W25" s="23"/>
    </row>
    <row r="26" spans="1:23" s="4" customFormat="1" ht="26" x14ac:dyDescent="0.3">
      <c r="A26" s="84" t="s">
        <v>107</v>
      </c>
      <c r="B26" s="91"/>
      <c r="C26" s="78">
        <v>120</v>
      </c>
      <c r="D26" s="78">
        <v>1</v>
      </c>
      <c r="E26" s="78">
        <f>C26*D26</f>
        <v>120</v>
      </c>
      <c r="F26" s="78">
        <v>47</v>
      </c>
      <c r="G26" s="101">
        <f>E26*F26</f>
        <v>5640</v>
      </c>
      <c r="H26" s="101">
        <f t="shared" ref="H26:H27" si="24">G26*0.05</f>
        <v>282</v>
      </c>
      <c r="I26" s="101">
        <f t="shared" ref="I26:I27" si="25">G26*0.1</f>
        <v>564</v>
      </c>
      <c r="J26" s="80">
        <f>G26*$M$6+H26*$M$5+I26*$M$7</f>
        <v>517633.56</v>
      </c>
      <c r="O26" s="19"/>
      <c r="P26" s="20"/>
      <c r="Q26" s="20"/>
      <c r="R26" s="20"/>
      <c r="S26" s="20"/>
      <c r="T26" s="20"/>
      <c r="U26" s="20"/>
      <c r="V26" s="20"/>
      <c r="W26" s="23"/>
    </row>
    <row r="27" spans="1:23" s="4" customFormat="1" ht="13" x14ac:dyDescent="0.3">
      <c r="A27" s="84" t="s">
        <v>125</v>
      </c>
      <c r="B27" s="92"/>
      <c r="C27" s="78">
        <v>100</v>
      </c>
      <c r="D27" s="78">
        <v>1</v>
      </c>
      <c r="E27" s="78">
        <f>C27*D27</f>
        <v>100</v>
      </c>
      <c r="F27" s="102">
        <v>0</v>
      </c>
      <c r="G27" s="101">
        <f>E27*F27</f>
        <v>0</v>
      </c>
      <c r="H27" s="101">
        <f t="shared" si="24"/>
        <v>0</v>
      </c>
      <c r="I27" s="101">
        <f t="shared" si="25"/>
        <v>0</v>
      </c>
      <c r="J27" s="103">
        <f>G27*$M$6+H27*$M$5+I27*$M$7</f>
        <v>0</v>
      </c>
      <c r="O27" s="19"/>
      <c r="P27" s="20"/>
      <c r="Q27" s="19"/>
      <c r="R27" s="19"/>
      <c r="S27" s="19"/>
      <c r="T27" s="19"/>
      <c r="U27" s="19"/>
      <c r="V27" s="19"/>
      <c r="W27" s="22"/>
    </row>
    <row r="28" spans="1:23" s="4" customFormat="1" ht="13.5" x14ac:dyDescent="0.3">
      <c r="A28" s="137" t="s">
        <v>24</v>
      </c>
      <c r="B28" s="138"/>
      <c r="C28" s="139"/>
      <c r="D28" s="139"/>
      <c r="E28" s="139"/>
      <c r="F28" s="140"/>
      <c r="G28" s="141">
        <f>SUM(G26:I26,G27:I27)</f>
        <v>6486</v>
      </c>
      <c r="H28" s="142"/>
      <c r="I28" s="143"/>
      <c r="J28" s="7">
        <f>SUM(J26:J26,J27)</f>
        <v>517633.56</v>
      </c>
      <c r="O28" s="19"/>
      <c r="P28" s="20"/>
      <c r="Q28" s="20"/>
      <c r="R28" s="20"/>
      <c r="S28" s="20"/>
      <c r="T28" s="24"/>
      <c r="U28" s="20"/>
      <c r="V28" s="20"/>
      <c r="W28" s="21"/>
    </row>
    <row r="29" spans="1:23" s="4" customFormat="1" ht="15" x14ac:dyDescent="0.3">
      <c r="A29" s="81" t="s">
        <v>128</v>
      </c>
      <c r="B29" s="66"/>
      <c r="C29" s="147"/>
      <c r="D29" s="148"/>
      <c r="E29" s="148"/>
      <c r="F29" s="149"/>
      <c r="G29" s="144">
        <f>ROUND(SUM(G22,G28),-1)</f>
        <v>7480</v>
      </c>
      <c r="H29" s="145"/>
      <c r="I29" s="146"/>
      <c r="J29" s="6">
        <f>ROUND(J28+J22,-3)</f>
        <v>597000</v>
      </c>
      <c r="O29" s="19"/>
      <c r="P29" s="20"/>
      <c r="Q29" s="20"/>
      <c r="R29" s="20"/>
      <c r="S29" s="20"/>
      <c r="T29" s="24"/>
      <c r="U29" s="20"/>
      <c r="V29" s="20"/>
      <c r="W29" s="21"/>
    </row>
    <row r="30" spans="1:23" s="4" customFormat="1" ht="15" x14ac:dyDescent="0.3">
      <c r="A30" s="82" t="s">
        <v>129</v>
      </c>
      <c r="B30" s="67"/>
      <c r="C30" s="147"/>
      <c r="D30" s="148"/>
      <c r="E30" s="148"/>
      <c r="F30" s="148"/>
      <c r="G30" s="148"/>
      <c r="H30" s="148"/>
      <c r="I30" s="149"/>
      <c r="J30" s="6">
        <v>0</v>
      </c>
      <c r="O30" s="25"/>
      <c r="P30" s="19"/>
      <c r="Q30" s="19"/>
      <c r="R30" s="19"/>
      <c r="S30" s="19"/>
      <c r="T30" s="125"/>
      <c r="U30" s="125"/>
      <c r="V30" s="125"/>
      <c r="W30" s="26"/>
    </row>
    <row r="31" spans="1:23" s="4" customFormat="1" ht="17.25" customHeight="1" x14ac:dyDescent="0.3">
      <c r="A31" s="83" t="s">
        <v>130</v>
      </c>
      <c r="B31" s="68"/>
      <c r="C31" s="150"/>
      <c r="D31" s="150"/>
      <c r="E31" s="150"/>
      <c r="F31" s="150"/>
      <c r="G31" s="150"/>
      <c r="H31" s="150"/>
      <c r="I31" s="151"/>
      <c r="J31" s="6">
        <f>ROUND(SUM(J28,J22,J30),-3)</f>
        <v>597000</v>
      </c>
      <c r="O31" s="36"/>
      <c r="P31" s="19"/>
      <c r="Q31" s="19"/>
      <c r="R31" s="19"/>
      <c r="S31" s="19"/>
      <c r="T31" s="19"/>
      <c r="U31" s="19"/>
      <c r="V31" s="19"/>
      <c r="W31" s="19"/>
    </row>
    <row r="32" spans="1:23" s="4" customFormat="1" ht="13" x14ac:dyDescent="0.3">
      <c r="O32" s="36"/>
      <c r="P32" s="20"/>
      <c r="Q32" s="19"/>
      <c r="R32" s="19"/>
      <c r="S32" s="19"/>
      <c r="T32" s="19"/>
      <c r="U32" s="19"/>
      <c r="V32" s="19"/>
      <c r="W32" s="19"/>
    </row>
    <row r="33" spans="1:23" s="4" customFormat="1" ht="13" x14ac:dyDescent="0.3">
      <c r="A33" s="3" t="s">
        <v>25</v>
      </c>
      <c r="O33" s="36"/>
      <c r="P33" s="20"/>
      <c r="Q33" s="19"/>
      <c r="R33" s="19"/>
      <c r="S33" s="19"/>
      <c r="T33" s="19"/>
      <c r="U33" s="19"/>
      <c r="V33" s="19"/>
      <c r="W33" s="19"/>
    </row>
    <row r="34" spans="1:23" s="62" customFormat="1" ht="15.5" x14ac:dyDescent="0.3">
      <c r="A34" s="124" t="s">
        <v>132</v>
      </c>
      <c r="B34" s="124"/>
      <c r="C34" s="124"/>
      <c r="D34" s="124"/>
      <c r="E34" s="124"/>
      <c r="F34" s="124"/>
      <c r="G34" s="124"/>
      <c r="H34" s="124"/>
      <c r="I34" s="124"/>
      <c r="J34" s="124"/>
      <c r="O34" s="63"/>
      <c r="P34" s="64"/>
      <c r="Q34" s="65"/>
      <c r="R34" s="65"/>
      <c r="S34" s="65"/>
      <c r="T34" s="65"/>
      <c r="U34" s="65"/>
      <c r="V34" s="65"/>
      <c r="W34" s="65"/>
    </row>
    <row r="35" spans="1:23" s="4" customFormat="1" ht="41.15" customHeight="1" x14ac:dyDescent="0.3">
      <c r="A35" s="128" t="s">
        <v>133</v>
      </c>
      <c r="B35" s="128"/>
      <c r="C35" s="128"/>
      <c r="D35" s="128"/>
      <c r="E35" s="128"/>
      <c r="F35" s="128"/>
      <c r="G35" s="128"/>
      <c r="H35" s="128"/>
      <c r="I35" s="128"/>
      <c r="J35" s="128"/>
      <c r="O35" s="19"/>
      <c r="P35" s="20"/>
      <c r="Q35" s="19"/>
      <c r="R35" s="19"/>
      <c r="S35" s="19"/>
      <c r="T35" s="19"/>
      <c r="U35" s="19"/>
      <c r="V35" s="19"/>
      <c r="W35" s="19"/>
    </row>
    <row r="36" spans="1:23" s="4" customFormat="1" ht="15.5" x14ac:dyDescent="0.3">
      <c r="A36" s="126" t="s">
        <v>134</v>
      </c>
      <c r="B36" s="126"/>
      <c r="C36" s="126"/>
      <c r="D36" s="126"/>
      <c r="E36" s="126"/>
      <c r="F36" s="126"/>
      <c r="G36" s="126"/>
      <c r="H36" s="126"/>
      <c r="I36" s="126"/>
      <c r="J36" s="126"/>
      <c r="O36" s="19"/>
      <c r="P36" s="27"/>
      <c r="Q36" s="27"/>
      <c r="R36" s="27"/>
      <c r="S36" s="27"/>
      <c r="T36" s="27"/>
      <c r="U36" s="19"/>
      <c r="V36" s="19"/>
      <c r="W36" s="19"/>
    </row>
    <row r="37" spans="1:23" s="4" customFormat="1" ht="15.5" x14ac:dyDescent="0.3">
      <c r="A37" s="126" t="s">
        <v>135</v>
      </c>
      <c r="B37" s="126"/>
      <c r="C37" s="126"/>
      <c r="D37" s="126"/>
      <c r="E37" s="126"/>
      <c r="F37" s="126"/>
      <c r="G37" s="126"/>
      <c r="H37" s="126"/>
      <c r="I37" s="126"/>
      <c r="J37" s="126"/>
      <c r="O37" s="19"/>
      <c r="P37" s="20"/>
      <c r="Q37" s="20"/>
      <c r="R37" s="20"/>
      <c r="S37" s="20"/>
      <c r="T37" s="28"/>
      <c r="U37" s="29"/>
      <c r="V37" s="29"/>
      <c r="W37" s="21"/>
    </row>
    <row r="38" spans="1:23" s="4" customFormat="1" ht="15.5" x14ac:dyDescent="0.3">
      <c r="A38" s="126" t="s">
        <v>136</v>
      </c>
      <c r="B38" s="126"/>
      <c r="C38" s="126"/>
      <c r="D38" s="126"/>
      <c r="E38" s="126"/>
      <c r="F38" s="126"/>
      <c r="G38" s="126"/>
      <c r="H38" s="126"/>
      <c r="I38" s="126"/>
      <c r="J38" s="126"/>
      <c r="O38" s="19"/>
      <c r="P38" s="20"/>
      <c r="Q38" s="20"/>
      <c r="R38" s="20"/>
      <c r="S38" s="20"/>
      <c r="T38" s="28"/>
      <c r="U38" s="29"/>
      <c r="V38" s="29"/>
      <c r="W38" s="21"/>
    </row>
    <row r="39" spans="1:23" s="4" customFormat="1" ht="15.5" x14ac:dyDescent="0.3">
      <c r="A39" s="124" t="s">
        <v>137</v>
      </c>
      <c r="B39" s="124"/>
      <c r="C39" s="124"/>
      <c r="D39" s="124"/>
      <c r="E39" s="124"/>
      <c r="F39" s="124"/>
      <c r="G39" s="124"/>
      <c r="H39" s="124"/>
      <c r="I39" s="124"/>
      <c r="J39" s="124"/>
    </row>
    <row r="40" spans="1:23" s="62" customFormat="1" ht="15.5" x14ac:dyDescent="0.3">
      <c r="A40" s="124" t="s">
        <v>138</v>
      </c>
      <c r="B40" s="124"/>
      <c r="C40" s="124"/>
      <c r="D40" s="124"/>
      <c r="E40" s="124"/>
      <c r="F40" s="124"/>
      <c r="G40" s="124"/>
      <c r="H40" s="124"/>
      <c r="I40" s="124"/>
      <c r="J40" s="124"/>
    </row>
    <row r="41" spans="1:23" s="4" customFormat="1" ht="36" customHeight="1" x14ac:dyDescent="0.3">
      <c r="A41" s="128" t="s">
        <v>156</v>
      </c>
      <c r="B41" s="129"/>
      <c r="C41" s="129"/>
      <c r="D41" s="129"/>
      <c r="E41" s="129"/>
      <c r="F41" s="129"/>
      <c r="G41" s="129"/>
      <c r="H41" s="129"/>
      <c r="I41" s="129"/>
      <c r="J41" s="129"/>
    </row>
    <row r="42" spans="1:23" s="4" customFormat="1" ht="21" customHeight="1" x14ac:dyDescent="0.3">
      <c r="A42" s="124" t="s">
        <v>139</v>
      </c>
      <c r="B42" s="124"/>
      <c r="C42" s="124"/>
      <c r="D42" s="124"/>
      <c r="E42" s="124"/>
      <c r="F42" s="124"/>
      <c r="G42" s="124"/>
      <c r="H42" s="124"/>
      <c r="I42" s="124"/>
      <c r="J42" s="124"/>
    </row>
    <row r="43" spans="1:23" s="4" customFormat="1" ht="15.5" x14ac:dyDescent="0.3">
      <c r="A43" s="127"/>
      <c r="B43" s="127"/>
      <c r="C43" s="127"/>
      <c r="D43" s="127"/>
      <c r="E43" s="127"/>
      <c r="F43" s="127"/>
      <c r="G43" s="127"/>
      <c r="H43" s="127"/>
      <c r="I43" s="127"/>
      <c r="J43" s="127"/>
    </row>
  </sheetData>
  <mergeCells count="21">
    <mergeCell ref="A1:J1"/>
    <mergeCell ref="A34:J34"/>
    <mergeCell ref="A37:J37"/>
    <mergeCell ref="A39:J39"/>
    <mergeCell ref="A35:J35"/>
    <mergeCell ref="G22:I22"/>
    <mergeCell ref="A22:F22"/>
    <mergeCell ref="A28:F28"/>
    <mergeCell ref="G28:I28"/>
    <mergeCell ref="G29:I29"/>
    <mergeCell ref="C29:F29"/>
    <mergeCell ref="C30:I30"/>
    <mergeCell ref="C31:I31"/>
    <mergeCell ref="A38:J38"/>
    <mergeCell ref="L4:M4"/>
    <mergeCell ref="A40:J40"/>
    <mergeCell ref="T30:V30"/>
    <mergeCell ref="A36:J36"/>
    <mergeCell ref="A43:J43"/>
    <mergeCell ref="A42:J42"/>
    <mergeCell ref="A41:J41"/>
  </mergeCells>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C2E91-A3AD-4B14-82CF-EDBCEFEBE35E}">
  <dimension ref="A1:F9"/>
  <sheetViews>
    <sheetView workbookViewId="0">
      <selection activeCell="B16" sqref="B16"/>
    </sheetView>
  </sheetViews>
  <sheetFormatPr defaultRowHeight="14.5" x14ac:dyDescent="0.35"/>
  <cols>
    <col min="1" max="1" width="13.81640625" customWidth="1"/>
    <col min="2" max="2" width="18.81640625" customWidth="1"/>
    <col min="3" max="3" width="17.81640625" customWidth="1"/>
    <col min="4" max="4" width="21.7265625" customWidth="1"/>
    <col min="5" max="5" width="31.81640625" customWidth="1"/>
    <col min="6" max="6" width="22.81640625" customWidth="1"/>
  </cols>
  <sheetData>
    <row r="1" spans="1:6" ht="15" x14ac:dyDescent="0.35">
      <c r="A1" s="177" t="s">
        <v>75</v>
      </c>
      <c r="B1" s="177"/>
      <c r="C1" s="177"/>
      <c r="D1" s="177"/>
      <c r="E1" s="177"/>
      <c r="F1" s="177"/>
    </row>
    <row r="2" spans="1:6" ht="26" x14ac:dyDescent="0.35">
      <c r="A2" s="18"/>
      <c r="B2" s="180" t="s">
        <v>76</v>
      </c>
      <c r="C2" s="180"/>
      <c r="D2" s="61" t="s">
        <v>77</v>
      </c>
      <c r="E2" s="61"/>
      <c r="F2" s="61"/>
    </row>
    <row r="3" spans="1:6" x14ac:dyDescent="0.35">
      <c r="A3" s="61"/>
      <c r="B3" s="13" t="s">
        <v>31</v>
      </c>
      <c r="C3" s="13" t="s">
        <v>32</v>
      </c>
      <c r="D3" s="13" t="s">
        <v>33</v>
      </c>
      <c r="E3" s="13" t="s">
        <v>34</v>
      </c>
      <c r="F3" s="13" t="s">
        <v>35</v>
      </c>
    </row>
    <row r="4" spans="1:6" ht="52" x14ac:dyDescent="0.35">
      <c r="A4" s="13" t="s">
        <v>59</v>
      </c>
      <c r="B4" s="61" t="s">
        <v>110</v>
      </c>
      <c r="C4" s="61" t="s">
        <v>78</v>
      </c>
      <c r="D4" s="61" t="s">
        <v>79</v>
      </c>
      <c r="E4" s="61" t="s">
        <v>80</v>
      </c>
      <c r="F4" s="61" t="s">
        <v>111</v>
      </c>
    </row>
    <row r="5" spans="1:6" x14ac:dyDescent="0.35">
      <c r="A5" s="13">
        <v>1</v>
      </c>
      <c r="B5" s="13">
        <v>1</v>
      </c>
      <c r="C5" s="13">
        <v>46</v>
      </c>
      <c r="D5" s="13">
        <v>0</v>
      </c>
      <c r="E5" s="13">
        <v>0</v>
      </c>
      <c r="F5" s="13">
        <f>B5+C5+D5-E5</f>
        <v>47</v>
      </c>
    </row>
    <row r="6" spans="1:6" x14ac:dyDescent="0.35">
      <c r="A6" s="13">
        <v>2</v>
      </c>
      <c r="B6" s="13">
        <v>1</v>
      </c>
      <c r="C6" s="13">
        <f>F5</f>
        <v>47</v>
      </c>
      <c r="D6" s="13">
        <v>0</v>
      </c>
      <c r="E6" s="13">
        <v>0</v>
      </c>
      <c r="F6" s="13">
        <f t="shared" ref="F6:F7" si="0">B6+C6+D6-E6</f>
        <v>48</v>
      </c>
    </row>
    <row r="7" spans="1:6" x14ac:dyDescent="0.35">
      <c r="A7" s="13">
        <v>3</v>
      </c>
      <c r="B7" s="13">
        <v>1</v>
      </c>
      <c r="C7" s="13">
        <f>F6</f>
        <v>48</v>
      </c>
      <c r="D7" s="13">
        <v>0</v>
      </c>
      <c r="E7" s="13">
        <v>0</v>
      </c>
      <c r="F7" s="13">
        <f t="shared" si="0"/>
        <v>49</v>
      </c>
    </row>
    <row r="8" spans="1:6" x14ac:dyDescent="0.35">
      <c r="A8" s="61" t="s">
        <v>81</v>
      </c>
      <c r="B8" s="13">
        <f>AVERAGE(B5:B7)</f>
        <v>1</v>
      </c>
      <c r="C8" s="13">
        <f>AVERAGE(C5:C7)</f>
        <v>47</v>
      </c>
      <c r="D8" s="13">
        <f t="shared" ref="D8:E8" si="1">AVERAGE(D5:D7)</f>
        <v>0</v>
      </c>
      <c r="E8" s="13">
        <f t="shared" si="1"/>
        <v>0</v>
      </c>
      <c r="F8" s="13">
        <f>AVERAGE(F5:F7)</f>
        <v>48</v>
      </c>
    </row>
    <row r="9" spans="1:6" ht="15.5" x14ac:dyDescent="0.35">
      <c r="A9" s="181" t="s">
        <v>112</v>
      </c>
      <c r="B9" s="181"/>
      <c r="C9" s="181"/>
      <c r="D9" s="181"/>
      <c r="E9" s="181"/>
      <c r="F9" s="181"/>
    </row>
  </sheetData>
  <mergeCells count="3">
    <mergeCell ref="A1:F1"/>
    <mergeCell ref="B2:C2"/>
    <mergeCell ref="A9:F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AB29-A150-4856-A933-5C09F9F69D3C}">
  <dimension ref="A1:W62"/>
  <sheetViews>
    <sheetView zoomScale="115" zoomScaleNormal="115" workbookViewId="0">
      <selection activeCell="A2" sqref="A2"/>
    </sheetView>
  </sheetViews>
  <sheetFormatPr defaultColWidth="9.1796875" defaultRowHeight="14" x14ac:dyDescent="0.3"/>
  <cols>
    <col min="1" max="1" width="40.7265625" style="9" customWidth="1"/>
    <col min="2" max="2" width="13.26953125" style="9" hidden="1" customWidth="1"/>
    <col min="3" max="9" width="11.26953125" style="9" customWidth="1"/>
    <col min="10" max="10" width="12.81640625" style="9" customWidth="1"/>
    <col min="11" max="11" width="3.54296875" style="9" customWidth="1"/>
    <col min="12" max="12" width="12.7265625" style="9" customWidth="1"/>
    <col min="13" max="13" width="9.1796875" style="9"/>
    <col min="14" max="14" width="2.81640625" style="9" customWidth="1"/>
    <col min="15" max="15" width="46.1796875" style="9" customWidth="1"/>
    <col min="16" max="16384" width="9.1796875" style="9"/>
  </cols>
  <sheetData>
    <row r="1" spans="1:23" ht="31.5" customHeight="1" x14ac:dyDescent="0.3">
      <c r="A1" s="130" t="s">
        <v>26</v>
      </c>
      <c r="B1" s="130"/>
      <c r="C1" s="130"/>
      <c r="D1" s="130"/>
      <c r="E1" s="130"/>
      <c r="F1" s="130"/>
      <c r="G1" s="130"/>
      <c r="H1" s="130"/>
      <c r="I1" s="130"/>
      <c r="J1" s="130"/>
    </row>
    <row r="3" spans="1:23" s="4" customFormat="1" ht="83.25" customHeight="1" x14ac:dyDescent="0.3">
      <c r="A3" s="17" t="s">
        <v>1</v>
      </c>
      <c r="B3" s="17"/>
      <c r="C3" s="16" t="s">
        <v>2</v>
      </c>
      <c r="D3" s="16" t="s">
        <v>3</v>
      </c>
      <c r="E3" s="16" t="s">
        <v>4</v>
      </c>
      <c r="F3" s="16" t="s">
        <v>5</v>
      </c>
      <c r="G3" s="16" t="s">
        <v>6</v>
      </c>
      <c r="H3" s="16" t="s">
        <v>7</v>
      </c>
      <c r="I3" s="16" t="s">
        <v>8</v>
      </c>
      <c r="J3" s="16" t="s">
        <v>9</v>
      </c>
    </row>
    <row r="4" spans="1:23" s="4" customFormat="1" ht="13" x14ac:dyDescent="0.3">
      <c r="A4" s="77" t="s">
        <v>10</v>
      </c>
      <c r="B4" s="77"/>
      <c r="C4" s="78" t="s">
        <v>11</v>
      </c>
      <c r="D4" s="84"/>
      <c r="E4" s="78"/>
      <c r="F4" s="78"/>
      <c r="G4" s="78"/>
      <c r="H4" s="78"/>
      <c r="I4" s="78"/>
      <c r="J4" s="85"/>
      <c r="K4" s="59"/>
      <c r="L4" s="162" t="s">
        <v>12</v>
      </c>
      <c r="M4" s="162"/>
      <c r="O4" s="19"/>
      <c r="P4" s="20"/>
      <c r="Q4" s="19"/>
      <c r="R4" s="19"/>
      <c r="S4" s="19"/>
      <c r="T4" s="19"/>
      <c r="U4" s="19"/>
      <c r="V4" s="19"/>
      <c r="W4" s="19"/>
    </row>
    <row r="5" spans="1:23" s="4" customFormat="1" ht="13" x14ac:dyDescent="0.3">
      <c r="A5" s="77" t="s">
        <v>13</v>
      </c>
      <c r="B5" s="77"/>
      <c r="C5" s="78" t="s">
        <v>11</v>
      </c>
      <c r="D5" s="84"/>
      <c r="E5" s="78"/>
      <c r="F5" s="78"/>
      <c r="G5" s="78"/>
      <c r="H5" s="78"/>
      <c r="I5" s="78"/>
      <c r="J5" s="85"/>
      <c r="K5" s="59"/>
      <c r="L5" s="91" t="s">
        <v>14</v>
      </c>
      <c r="M5" s="105">
        <v>130.58000000000001</v>
      </c>
      <c r="O5" s="19"/>
      <c r="P5" s="20"/>
      <c r="Q5" s="19"/>
      <c r="R5" s="19"/>
      <c r="S5" s="19"/>
      <c r="T5" s="19"/>
      <c r="U5" s="19"/>
      <c r="V5" s="19"/>
      <c r="W5" s="19"/>
    </row>
    <row r="6" spans="1:23" s="4" customFormat="1" ht="13" x14ac:dyDescent="0.3">
      <c r="A6" s="77" t="s">
        <v>15</v>
      </c>
      <c r="B6" s="77"/>
      <c r="C6" s="78"/>
      <c r="D6" s="78"/>
      <c r="E6" s="78"/>
      <c r="F6" s="78"/>
      <c r="G6" s="78"/>
      <c r="H6" s="78"/>
      <c r="I6" s="78"/>
      <c r="J6" s="85"/>
      <c r="K6" s="59"/>
      <c r="L6" s="91" t="s">
        <v>16</v>
      </c>
      <c r="M6" s="105">
        <v>80.22</v>
      </c>
      <c r="O6" s="19"/>
      <c r="P6" s="19"/>
      <c r="Q6" s="19"/>
      <c r="R6" s="19"/>
      <c r="S6" s="19"/>
      <c r="T6" s="19"/>
      <c r="U6" s="19"/>
      <c r="V6" s="19"/>
      <c r="W6" s="19"/>
    </row>
    <row r="7" spans="1:23" s="4" customFormat="1" ht="13" x14ac:dyDescent="0.3">
      <c r="A7" s="84" t="s">
        <v>17</v>
      </c>
      <c r="B7" s="84"/>
      <c r="C7" s="78"/>
      <c r="D7" s="78"/>
      <c r="E7" s="78"/>
      <c r="F7" s="78"/>
      <c r="G7" s="78"/>
      <c r="H7" s="79"/>
      <c r="I7" s="78"/>
      <c r="J7" s="80"/>
      <c r="K7" s="59"/>
      <c r="L7" s="91" t="s">
        <v>18</v>
      </c>
      <c r="M7" s="105">
        <v>50.3</v>
      </c>
      <c r="O7" s="36"/>
      <c r="P7" s="20"/>
      <c r="Q7" s="20"/>
      <c r="R7" s="20"/>
      <c r="S7" s="20"/>
      <c r="T7" s="20"/>
      <c r="U7" s="20"/>
      <c r="V7" s="20"/>
      <c r="W7" s="21"/>
    </row>
    <row r="8" spans="1:23" s="4" customFormat="1" ht="13" x14ac:dyDescent="0.3">
      <c r="A8" s="98" t="s">
        <v>19</v>
      </c>
      <c r="B8" s="98"/>
      <c r="C8" s="78">
        <v>4</v>
      </c>
      <c r="D8" s="78">
        <v>1</v>
      </c>
      <c r="E8" s="78">
        <f>C8*D8</f>
        <v>4</v>
      </c>
      <c r="F8" s="78">
        <v>1</v>
      </c>
      <c r="G8" s="78">
        <f>E8*F8</f>
        <v>4</v>
      </c>
      <c r="H8" s="79">
        <f>G8*0.05</f>
        <v>0.2</v>
      </c>
      <c r="I8" s="78">
        <f t="shared" ref="I8:I9" si="0">G8*0.1</f>
        <v>0.4</v>
      </c>
      <c r="J8" s="80">
        <f t="shared" ref="J8:J9" si="1">G8*$M$6+H8*$M$5+I8*$M$7</f>
        <v>367.11599999999999</v>
      </c>
      <c r="K8" s="59"/>
      <c r="L8" s="59"/>
      <c r="M8" s="106"/>
      <c r="O8" s="36"/>
      <c r="P8" s="20"/>
      <c r="Q8" s="20"/>
      <c r="R8" s="20"/>
      <c r="S8" s="20"/>
      <c r="T8" s="20"/>
      <c r="U8" s="20"/>
      <c r="V8" s="20"/>
      <c r="W8" s="21"/>
    </row>
    <row r="9" spans="1:23" s="4" customFormat="1" ht="15.5" x14ac:dyDescent="0.3">
      <c r="A9" s="98" t="s">
        <v>140</v>
      </c>
      <c r="B9" s="98"/>
      <c r="C9" s="78">
        <v>1</v>
      </c>
      <c r="D9" s="78">
        <v>1</v>
      </c>
      <c r="E9" s="78">
        <f>C9*D9</f>
        <v>1</v>
      </c>
      <c r="F9" s="78">
        <v>47</v>
      </c>
      <c r="G9" s="78">
        <f>E9*F9</f>
        <v>47</v>
      </c>
      <c r="H9" s="79">
        <f>G9*0.05</f>
        <v>2.35</v>
      </c>
      <c r="I9" s="78">
        <f t="shared" si="0"/>
        <v>4.7</v>
      </c>
      <c r="J9" s="80">
        <f t="shared" si="1"/>
        <v>4313.6130000000003</v>
      </c>
      <c r="K9" s="59"/>
      <c r="L9" s="59"/>
      <c r="M9" s="106"/>
      <c r="O9" s="36"/>
      <c r="P9" s="20"/>
      <c r="Q9" s="20"/>
      <c r="R9" s="20"/>
      <c r="S9" s="20"/>
      <c r="T9" s="20"/>
      <c r="U9" s="20"/>
      <c r="V9" s="20"/>
      <c r="W9" s="21"/>
    </row>
    <row r="10" spans="1:23" s="4" customFormat="1" ht="13" x14ac:dyDescent="0.3">
      <c r="A10" s="84" t="s">
        <v>94</v>
      </c>
      <c r="B10" s="84"/>
      <c r="C10" s="78"/>
      <c r="D10" s="78"/>
      <c r="E10" s="78"/>
      <c r="F10" s="78"/>
      <c r="G10" s="78"/>
      <c r="H10" s="78"/>
      <c r="I10" s="78"/>
      <c r="J10" s="85"/>
      <c r="K10" s="59"/>
      <c r="L10" s="59"/>
      <c r="M10" s="59"/>
      <c r="O10" s="36"/>
      <c r="P10" s="19"/>
      <c r="Q10" s="19"/>
      <c r="R10" s="19"/>
      <c r="S10" s="19"/>
      <c r="T10" s="19"/>
      <c r="U10" s="19"/>
      <c r="V10" s="19"/>
      <c r="W10" s="22"/>
    </row>
    <row r="11" spans="1:23" s="4" customFormat="1" ht="15.5" x14ac:dyDescent="0.3">
      <c r="A11" s="86" t="s">
        <v>141</v>
      </c>
      <c r="B11" s="99" t="s">
        <v>86</v>
      </c>
      <c r="C11" s="97">
        <v>25</v>
      </c>
      <c r="D11" s="78">
        <v>1</v>
      </c>
      <c r="E11" s="97">
        <f t="shared" ref="E11:E21" si="2">C11*D11</f>
        <v>25</v>
      </c>
      <c r="F11" s="78">
        <v>1</v>
      </c>
      <c r="G11" s="97">
        <f t="shared" ref="G11:G21" si="3">E11*F11</f>
        <v>25</v>
      </c>
      <c r="H11" s="97">
        <f t="shared" ref="H11:H21" si="4">G11*0.05</f>
        <v>1.25</v>
      </c>
      <c r="I11" s="97">
        <f t="shared" ref="I11:I21" si="5">G11*0.1</f>
        <v>2.5</v>
      </c>
      <c r="J11" s="80">
        <f>G11*$M$6+H11*$M$5+I11*$M$7</f>
        <v>2294.4749999999999</v>
      </c>
      <c r="K11" s="59"/>
      <c r="L11" s="59"/>
      <c r="M11" s="59"/>
      <c r="O11" s="36"/>
      <c r="P11" s="20"/>
      <c r="Q11" s="20"/>
      <c r="R11" s="20"/>
      <c r="S11" s="20"/>
      <c r="T11" s="20"/>
      <c r="U11" s="20"/>
      <c r="V11" s="20"/>
      <c r="W11" s="23"/>
    </row>
    <row r="12" spans="1:23" s="4" customFormat="1" ht="15.5" x14ac:dyDescent="0.3">
      <c r="A12" s="86" t="s">
        <v>142</v>
      </c>
      <c r="B12" s="77" t="s">
        <v>89</v>
      </c>
      <c r="C12" s="78">
        <v>4</v>
      </c>
      <c r="D12" s="78">
        <v>1</v>
      </c>
      <c r="E12" s="88">
        <f t="shared" si="2"/>
        <v>4</v>
      </c>
      <c r="F12" s="79">
        <f>47/3</f>
        <v>15.666666666666666</v>
      </c>
      <c r="G12" s="79">
        <f>E12*F12</f>
        <v>62.666666666666664</v>
      </c>
      <c r="H12" s="100">
        <f t="shared" si="4"/>
        <v>3.1333333333333333</v>
      </c>
      <c r="I12" s="100">
        <f t="shared" si="5"/>
        <v>6.2666666666666666</v>
      </c>
      <c r="J12" s="80">
        <f>G12*$M$6+H12*$M$5+I12*$M$7</f>
        <v>5751.4839999999995</v>
      </c>
      <c r="K12" s="59"/>
      <c r="L12" s="59"/>
      <c r="M12" s="59"/>
      <c r="O12" s="36"/>
      <c r="P12" s="20"/>
      <c r="Q12" s="19"/>
      <c r="R12" s="19"/>
      <c r="S12" s="19"/>
      <c r="T12" s="19"/>
      <c r="U12" s="19"/>
      <c r="V12" s="19"/>
      <c r="W12" s="22"/>
    </row>
    <row r="13" spans="1:23" s="4" customFormat="1" ht="28.5" x14ac:dyDescent="0.3">
      <c r="A13" s="77" t="s">
        <v>143</v>
      </c>
      <c r="B13" s="77" t="s">
        <v>87</v>
      </c>
      <c r="C13" s="78">
        <v>24</v>
      </c>
      <c r="D13" s="78">
        <v>1</v>
      </c>
      <c r="E13" s="78">
        <f t="shared" si="2"/>
        <v>24</v>
      </c>
      <c r="F13" s="78">
        <v>0.1</v>
      </c>
      <c r="G13" s="78">
        <f t="shared" si="3"/>
        <v>2.4000000000000004</v>
      </c>
      <c r="H13" s="78">
        <f t="shared" si="4"/>
        <v>0.12000000000000002</v>
      </c>
      <c r="I13" s="78">
        <f t="shared" si="5"/>
        <v>0.24000000000000005</v>
      </c>
      <c r="J13" s="80">
        <f t="shared" ref="J13:J21" si="6">G13*$M$6+H13*$M$5+I13*$M$7</f>
        <v>220.26960000000003</v>
      </c>
      <c r="K13" s="59"/>
      <c r="L13" s="59"/>
      <c r="M13" s="59"/>
      <c r="O13" s="36"/>
      <c r="P13" s="19"/>
      <c r="Q13" s="19"/>
      <c r="R13" s="19"/>
      <c r="S13" s="19"/>
      <c r="T13" s="19"/>
      <c r="U13" s="19"/>
      <c r="V13" s="19"/>
      <c r="W13" s="22"/>
    </row>
    <row r="14" spans="1:23" s="4" customFormat="1" ht="28.5" x14ac:dyDescent="0.3">
      <c r="A14" s="86" t="s">
        <v>144</v>
      </c>
      <c r="B14" s="77" t="s">
        <v>92</v>
      </c>
      <c r="C14" s="78">
        <v>60</v>
      </c>
      <c r="D14" s="78">
        <v>1</v>
      </c>
      <c r="E14" s="78">
        <f t="shared" si="2"/>
        <v>60</v>
      </c>
      <c r="F14" s="78">
        <v>10</v>
      </c>
      <c r="G14" s="78">
        <f t="shared" si="3"/>
        <v>600</v>
      </c>
      <c r="H14" s="78">
        <f t="shared" si="4"/>
        <v>30</v>
      </c>
      <c r="I14" s="78">
        <f t="shared" si="5"/>
        <v>60</v>
      </c>
      <c r="J14" s="80">
        <f t="shared" si="6"/>
        <v>55067.4</v>
      </c>
      <c r="K14" s="59"/>
      <c r="L14" s="59"/>
      <c r="M14" s="59"/>
      <c r="O14" s="36"/>
      <c r="P14" s="19"/>
      <c r="Q14" s="19"/>
      <c r="R14" s="19"/>
      <c r="S14" s="19"/>
      <c r="T14" s="19"/>
      <c r="U14" s="19"/>
      <c r="V14" s="19"/>
      <c r="W14" s="22"/>
    </row>
    <row r="15" spans="1:23" s="4" customFormat="1" ht="26" x14ac:dyDescent="0.3">
      <c r="A15" s="77" t="s">
        <v>95</v>
      </c>
      <c r="B15" s="77" t="s">
        <v>88</v>
      </c>
      <c r="C15" s="78">
        <v>2</v>
      </c>
      <c r="D15" s="78">
        <v>1</v>
      </c>
      <c r="E15" s="78">
        <f t="shared" si="2"/>
        <v>2</v>
      </c>
      <c r="F15" s="78">
        <v>2</v>
      </c>
      <c r="G15" s="78">
        <f t="shared" si="3"/>
        <v>4</v>
      </c>
      <c r="H15" s="78">
        <f t="shared" si="4"/>
        <v>0.2</v>
      </c>
      <c r="I15" s="78">
        <f t="shared" si="5"/>
        <v>0.4</v>
      </c>
      <c r="J15" s="80">
        <f t="shared" si="6"/>
        <v>367.11599999999999</v>
      </c>
      <c r="K15" s="59"/>
      <c r="L15" s="59"/>
      <c r="M15" s="59"/>
      <c r="O15" s="19"/>
      <c r="P15" s="20"/>
      <c r="Q15" s="20"/>
      <c r="R15" s="20"/>
      <c r="S15" s="20"/>
      <c r="T15" s="20"/>
      <c r="U15" s="20"/>
      <c r="V15" s="20"/>
      <c r="W15" s="23"/>
    </row>
    <row r="16" spans="1:23" s="4" customFormat="1" ht="13" x14ac:dyDescent="0.3">
      <c r="A16" s="77" t="s">
        <v>96</v>
      </c>
      <c r="B16" s="77" t="s">
        <v>90</v>
      </c>
      <c r="C16" s="78">
        <v>8</v>
      </c>
      <c r="D16" s="78">
        <v>1</v>
      </c>
      <c r="E16" s="78">
        <f t="shared" si="2"/>
        <v>8</v>
      </c>
      <c r="F16" s="78">
        <v>2</v>
      </c>
      <c r="G16" s="78">
        <f t="shared" si="3"/>
        <v>16</v>
      </c>
      <c r="H16" s="78">
        <f t="shared" si="4"/>
        <v>0.8</v>
      </c>
      <c r="I16" s="78">
        <f t="shared" si="5"/>
        <v>1.6</v>
      </c>
      <c r="J16" s="80">
        <f t="shared" si="6"/>
        <v>1468.4639999999999</v>
      </c>
      <c r="K16" s="59"/>
      <c r="L16" s="59"/>
      <c r="M16" s="59"/>
      <c r="O16" s="19"/>
      <c r="P16" s="20"/>
      <c r="Q16" s="20"/>
      <c r="R16" s="20"/>
      <c r="S16" s="20"/>
      <c r="T16" s="20"/>
      <c r="U16" s="20"/>
      <c r="V16" s="20"/>
      <c r="W16" s="23"/>
    </row>
    <row r="17" spans="1:23" s="4" customFormat="1" ht="13" x14ac:dyDescent="0.3">
      <c r="A17" s="77" t="s">
        <v>97</v>
      </c>
      <c r="B17" s="77" t="s">
        <v>91</v>
      </c>
      <c r="C17" s="78">
        <v>4</v>
      </c>
      <c r="D17" s="78">
        <v>1</v>
      </c>
      <c r="E17" s="78">
        <f t="shared" si="2"/>
        <v>4</v>
      </c>
      <c r="F17" s="78">
        <v>3</v>
      </c>
      <c r="G17" s="78">
        <f t="shared" si="3"/>
        <v>12</v>
      </c>
      <c r="H17" s="78">
        <f t="shared" si="4"/>
        <v>0.60000000000000009</v>
      </c>
      <c r="I17" s="78">
        <f t="shared" si="5"/>
        <v>1.2000000000000002</v>
      </c>
      <c r="J17" s="80">
        <f t="shared" si="6"/>
        <v>1101.348</v>
      </c>
      <c r="K17" s="59"/>
      <c r="L17" s="59"/>
      <c r="M17" s="59"/>
      <c r="O17" s="19"/>
      <c r="P17" s="20"/>
      <c r="Q17" s="20"/>
      <c r="R17" s="20"/>
      <c r="S17" s="20"/>
      <c r="T17" s="20"/>
      <c r="U17" s="20"/>
      <c r="V17" s="20"/>
      <c r="W17" s="23"/>
    </row>
    <row r="18" spans="1:23" s="4" customFormat="1" ht="13" x14ac:dyDescent="0.3">
      <c r="A18" s="77" t="s">
        <v>98</v>
      </c>
      <c r="B18" s="77" t="s">
        <v>93</v>
      </c>
      <c r="C18" s="78">
        <v>1</v>
      </c>
      <c r="D18" s="78">
        <v>1</v>
      </c>
      <c r="E18" s="78">
        <f t="shared" si="2"/>
        <v>1</v>
      </c>
      <c r="F18" s="78">
        <v>1</v>
      </c>
      <c r="G18" s="78">
        <f t="shared" si="3"/>
        <v>1</v>
      </c>
      <c r="H18" s="78">
        <f t="shared" si="4"/>
        <v>0.05</v>
      </c>
      <c r="I18" s="78">
        <f t="shared" si="5"/>
        <v>0.1</v>
      </c>
      <c r="J18" s="80">
        <f t="shared" si="6"/>
        <v>91.778999999999996</v>
      </c>
      <c r="K18" s="59"/>
      <c r="L18" s="59"/>
      <c r="M18" s="59"/>
      <c r="O18" s="19"/>
      <c r="P18" s="20"/>
      <c r="Q18" s="20"/>
      <c r="R18" s="20"/>
      <c r="S18" s="20"/>
      <c r="T18" s="20"/>
      <c r="U18" s="20"/>
      <c r="V18" s="20"/>
      <c r="W18" s="23"/>
    </row>
    <row r="19" spans="1:23" s="4" customFormat="1" ht="13" x14ac:dyDescent="0.3">
      <c r="A19" s="77" t="s">
        <v>105</v>
      </c>
      <c r="B19" s="77" t="s">
        <v>106</v>
      </c>
      <c r="C19" s="78">
        <v>5</v>
      </c>
      <c r="D19" s="78">
        <v>1</v>
      </c>
      <c r="E19" s="78">
        <f t="shared" si="2"/>
        <v>5</v>
      </c>
      <c r="F19" s="97">
        <v>0</v>
      </c>
      <c r="G19" s="101">
        <f t="shared" si="3"/>
        <v>0</v>
      </c>
      <c r="H19" s="121">
        <f t="shared" si="4"/>
        <v>0</v>
      </c>
      <c r="I19" s="121">
        <f t="shared" si="5"/>
        <v>0</v>
      </c>
      <c r="J19" s="103">
        <f t="shared" si="6"/>
        <v>0</v>
      </c>
      <c r="K19" s="59"/>
      <c r="L19" s="59"/>
      <c r="M19" s="59"/>
      <c r="O19" s="19"/>
      <c r="P19" s="20"/>
      <c r="Q19" s="20"/>
      <c r="R19" s="20"/>
      <c r="S19" s="20"/>
      <c r="T19" s="20"/>
      <c r="U19" s="20"/>
      <c r="V19" s="20"/>
      <c r="W19" s="23"/>
    </row>
    <row r="20" spans="1:23" s="4" customFormat="1" ht="15.5" x14ac:dyDescent="0.3">
      <c r="A20" s="77" t="s">
        <v>146</v>
      </c>
      <c r="B20" s="84"/>
      <c r="C20" s="78">
        <v>2</v>
      </c>
      <c r="D20" s="78">
        <v>1</v>
      </c>
      <c r="E20" s="78">
        <f>C20*D20</f>
        <v>2</v>
      </c>
      <c r="F20" s="97">
        <v>1</v>
      </c>
      <c r="G20" s="101">
        <f t="shared" ref="G20" si="7">E20*F20</f>
        <v>2</v>
      </c>
      <c r="H20" s="121">
        <f>G20*0.05</f>
        <v>0.1</v>
      </c>
      <c r="I20" s="121">
        <f>G20*0.1</f>
        <v>0.2</v>
      </c>
      <c r="J20" s="103">
        <f>G20*$M$6+H20*$M$5+I20*$M$7</f>
        <v>183.55799999999999</v>
      </c>
      <c r="K20" s="59"/>
      <c r="L20" s="59"/>
      <c r="M20" s="59"/>
      <c r="O20" s="19"/>
      <c r="P20" s="20"/>
      <c r="Q20" s="20"/>
      <c r="R20" s="20"/>
      <c r="S20" s="20"/>
      <c r="T20" s="20"/>
      <c r="U20" s="20"/>
      <c r="V20" s="20"/>
      <c r="W20" s="23"/>
    </row>
    <row r="21" spans="1:23" s="4" customFormat="1" ht="15.5" x14ac:dyDescent="0.3">
      <c r="A21" s="77" t="s">
        <v>145</v>
      </c>
      <c r="B21" s="77"/>
      <c r="C21" s="78">
        <v>2</v>
      </c>
      <c r="D21" s="78">
        <v>1</v>
      </c>
      <c r="E21" s="78">
        <f t="shared" si="2"/>
        <v>2</v>
      </c>
      <c r="F21" s="97">
        <v>0</v>
      </c>
      <c r="G21" s="101">
        <f t="shared" si="3"/>
        <v>0</v>
      </c>
      <c r="H21" s="101">
        <f t="shared" si="4"/>
        <v>0</v>
      </c>
      <c r="I21" s="101">
        <f t="shared" si="5"/>
        <v>0</v>
      </c>
      <c r="J21" s="103">
        <f t="shared" si="6"/>
        <v>0</v>
      </c>
      <c r="K21" s="59"/>
      <c r="L21" s="59"/>
      <c r="M21" s="59"/>
      <c r="O21" s="19"/>
      <c r="P21" s="20"/>
      <c r="Q21" s="20"/>
      <c r="R21" s="20"/>
      <c r="S21" s="20"/>
      <c r="T21" s="20"/>
      <c r="U21" s="20"/>
      <c r="V21" s="20"/>
      <c r="W21" s="23"/>
    </row>
    <row r="22" spans="1:23" s="4" customFormat="1" ht="13.5" x14ac:dyDescent="0.3">
      <c r="A22" s="134" t="s">
        <v>20</v>
      </c>
      <c r="B22" s="135"/>
      <c r="C22" s="135"/>
      <c r="D22" s="135"/>
      <c r="E22" s="135"/>
      <c r="F22" s="136"/>
      <c r="G22" s="131">
        <f>SUM(G8:I9,G11:I11,G12:I12,G13:I21)</f>
        <v>892.4766666666668</v>
      </c>
      <c r="H22" s="132"/>
      <c r="I22" s="133"/>
      <c r="J22" s="87">
        <f>SUM(J8:J9,J11,J12,J13:J21)</f>
        <v>71226.622600000002</v>
      </c>
      <c r="K22" s="59"/>
      <c r="L22" s="59"/>
      <c r="M22" s="59"/>
      <c r="O22" s="19"/>
      <c r="P22" s="20"/>
      <c r="Q22" s="20"/>
      <c r="R22" s="20"/>
      <c r="S22" s="20"/>
      <c r="T22" s="20"/>
      <c r="U22" s="20"/>
      <c r="V22" s="20"/>
      <c r="W22" s="23"/>
    </row>
    <row r="23" spans="1:23" s="4" customFormat="1" ht="13" x14ac:dyDescent="0.3">
      <c r="A23" s="77" t="s">
        <v>21</v>
      </c>
      <c r="B23" s="77"/>
      <c r="C23" s="78"/>
      <c r="D23" s="78"/>
      <c r="E23" s="78"/>
      <c r="F23" s="78"/>
      <c r="G23" s="78"/>
      <c r="H23" s="78"/>
      <c r="I23" s="78"/>
      <c r="J23" s="85"/>
      <c r="K23" s="59"/>
      <c r="L23" s="59"/>
      <c r="M23" s="59"/>
      <c r="O23" s="19"/>
      <c r="P23" s="20"/>
      <c r="Q23" s="20"/>
      <c r="R23" s="20"/>
      <c r="S23" s="20"/>
      <c r="T23" s="20"/>
      <c r="U23" s="20"/>
      <c r="V23" s="20"/>
      <c r="W23" s="23"/>
    </row>
    <row r="24" spans="1:23" s="4" customFormat="1" ht="13" x14ac:dyDescent="0.3">
      <c r="A24" s="84" t="s">
        <v>17</v>
      </c>
      <c r="B24" s="84" t="s">
        <v>22</v>
      </c>
      <c r="C24" s="78"/>
      <c r="D24" s="78"/>
      <c r="E24" s="78"/>
      <c r="F24" s="78"/>
      <c r="G24" s="78"/>
      <c r="H24" s="78"/>
      <c r="I24" s="78"/>
      <c r="J24" s="85"/>
      <c r="K24" s="59"/>
      <c r="L24" s="59"/>
      <c r="M24" s="59"/>
      <c r="O24" s="38"/>
      <c r="P24" s="20"/>
      <c r="Q24" s="20"/>
      <c r="R24" s="20"/>
      <c r="S24" s="20"/>
      <c r="T24" s="20"/>
      <c r="U24" s="20"/>
      <c r="V24" s="20"/>
      <c r="W24" s="23"/>
    </row>
    <row r="25" spans="1:23" s="4" customFormat="1" ht="13" x14ac:dyDescent="0.3">
      <c r="A25" s="84" t="s">
        <v>23</v>
      </c>
      <c r="B25" s="84" t="s">
        <v>99</v>
      </c>
      <c r="C25" s="88"/>
      <c r="D25" s="88"/>
      <c r="E25" s="88"/>
      <c r="F25" s="88"/>
      <c r="G25" s="89"/>
      <c r="H25" s="89"/>
      <c r="I25" s="89"/>
      <c r="J25" s="90"/>
      <c r="K25" s="59"/>
      <c r="L25" s="59"/>
      <c r="M25" s="59"/>
      <c r="O25" s="19"/>
      <c r="P25" s="20"/>
      <c r="Q25" s="20"/>
      <c r="R25" s="20"/>
      <c r="S25" s="20"/>
      <c r="T25" s="20"/>
      <c r="U25" s="20"/>
      <c r="V25" s="20"/>
      <c r="W25" s="23"/>
    </row>
    <row r="26" spans="1:23" s="4" customFormat="1" ht="26" x14ac:dyDescent="0.3">
      <c r="A26" s="84" t="s">
        <v>107</v>
      </c>
      <c r="B26" s="91"/>
      <c r="C26" s="78">
        <v>120</v>
      </c>
      <c r="D26" s="78">
        <v>1</v>
      </c>
      <c r="E26" s="78">
        <f>C26*D26</f>
        <v>120</v>
      </c>
      <c r="F26" s="78">
        <v>48</v>
      </c>
      <c r="G26" s="101">
        <f>E26*F26</f>
        <v>5760</v>
      </c>
      <c r="H26" s="101">
        <f t="shared" ref="H26:H27" si="8">G26*0.05</f>
        <v>288</v>
      </c>
      <c r="I26" s="101">
        <f t="shared" ref="I26:I27" si="9">G26*0.1</f>
        <v>576</v>
      </c>
      <c r="J26" s="80">
        <f>G26*$M$6+H26*$M$5+I26*$M$7</f>
        <v>528647.04</v>
      </c>
      <c r="K26" s="59"/>
      <c r="L26" s="59"/>
      <c r="M26" s="59"/>
      <c r="O26" s="19"/>
      <c r="P26" s="20"/>
      <c r="Q26" s="20"/>
      <c r="R26" s="20"/>
      <c r="S26" s="20"/>
      <c r="T26" s="20"/>
      <c r="U26" s="20"/>
      <c r="V26" s="20"/>
      <c r="W26" s="23"/>
    </row>
    <row r="27" spans="1:23" s="4" customFormat="1" ht="13" x14ac:dyDescent="0.3">
      <c r="A27" s="84" t="s">
        <v>28</v>
      </c>
      <c r="B27" s="92"/>
      <c r="C27" s="78">
        <v>100</v>
      </c>
      <c r="D27" s="78">
        <v>1</v>
      </c>
      <c r="E27" s="78">
        <f>C27*D27</f>
        <v>100</v>
      </c>
      <c r="F27" s="102">
        <f>F19</f>
        <v>0</v>
      </c>
      <c r="G27" s="107">
        <f>E27*F27</f>
        <v>0</v>
      </c>
      <c r="H27" s="108">
        <f t="shared" si="8"/>
        <v>0</v>
      </c>
      <c r="I27" s="109">
        <f t="shared" si="9"/>
        <v>0</v>
      </c>
      <c r="J27" s="103">
        <f>G27*$M$6+H27*$M$5+I27*$M$7</f>
        <v>0</v>
      </c>
      <c r="K27" s="59"/>
      <c r="L27" s="59"/>
      <c r="M27" s="59"/>
      <c r="O27" s="19"/>
      <c r="P27" s="20"/>
      <c r="Q27" s="20"/>
      <c r="R27" s="20"/>
      <c r="S27" s="20"/>
      <c r="T27" s="20"/>
      <c r="U27" s="20"/>
      <c r="V27" s="20"/>
      <c r="W27" s="23"/>
    </row>
    <row r="28" spans="1:23" s="4" customFormat="1" ht="13.5" x14ac:dyDescent="0.3">
      <c r="A28" s="134" t="s">
        <v>24</v>
      </c>
      <c r="B28" s="135"/>
      <c r="C28" s="166"/>
      <c r="D28" s="166"/>
      <c r="E28" s="166"/>
      <c r="F28" s="167"/>
      <c r="G28" s="131">
        <f>SUM(G26:I26,G27:I27)</f>
        <v>6624</v>
      </c>
      <c r="H28" s="132"/>
      <c r="I28" s="133"/>
      <c r="J28" s="87">
        <f>SUM(J26:J26,J27)</f>
        <v>528647.04</v>
      </c>
      <c r="K28" s="59"/>
      <c r="L28" s="59"/>
      <c r="M28" s="59"/>
      <c r="O28" s="19"/>
      <c r="P28" s="20"/>
      <c r="Q28" s="19"/>
      <c r="R28" s="19"/>
      <c r="S28" s="19"/>
      <c r="T28" s="19"/>
      <c r="U28" s="19"/>
      <c r="V28" s="19"/>
      <c r="W28" s="22"/>
    </row>
    <row r="29" spans="1:23" s="4" customFormat="1" ht="15" x14ac:dyDescent="0.3">
      <c r="A29" s="81" t="s">
        <v>128</v>
      </c>
      <c r="B29" s="93"/>
      <c r="C29" s="159"/>
      <c r="D29" s="160"/>
      <c r="E29" s="160"/>
      <c r="F29" s="161"/>
      <c r="G29" s="163">
        <f>ROUND(SUM(G22,G28),-1)</f>
        <v>7520</v>
      </c>
      <c r="H29" s="164"/>
      <c r="I29" s="165"/>
      <c r="J29" s="94">
        <f>ROUND(J28+J22,-3)</f>
        <v>600000</v>
      </c>
      <c r="K29" s="59"/>
      <c r="L29" s="59"/>
      <c r="M29" s="59"/>
      <c r="O29" s="19"/>
      <c r="P29" s="20"/>
      <c r="Q29" s="20"/>
      <c r="R29" s="20"/>
      <c r="S29" s="20"/>
      <c r="T29" s="24"/>
      <c r="U29" s="20"/>
      <c r="V29" s="20"/>
      <c r="W29" s="21"/>
    </row>
    <row r="30" spans="1:23" s="4" customFormat="1" ht="15" x14ac:dyDescent="0.3">
      <c r="A30" s="82" t="s">
        <v>129</v>
      </c>
      <c r="B30" s="95"/>
      <c r="C30" s="159"/>
      <c r="D30" s="160"/>
      <c r="E30" s="160"/>
      <c r="F30" s="160"/>
      <c r="G30" s="160"/>
      <c r="H30" s="160"/>
      <c r="I30" s="161"/>
      <c r="J30" s="94">
        <v>0</v>
      </c>
      <c r="K30" s="59"/>
      <c r="L30" s="59"/>
      <c r="M30" s="59"/>
      <c r="O30" s="19"/>
      <c r="P30" s="20"/>
      <c r="Q30" s="20"/>
      <c r="R30" s="20"/>
      <c r="S30" s="20"/>
      <c r="T30" s="24"/>
      <c r="U30" s="20"/>
      <c r="V30" s="20"/>
      <c r="W30" s="21"/>
    </row>
    <row r="31" spans="1:23" s="4" customFormat="1" ht="15" x14ac:dyDescent="0.3">
      <c r="A31" s="83" t="s">
        <v>130</v>
      </c>
      <c r="B31" s="96"/>
      <c r="C31" s="157"/>
      <c r="D31" s="157"/>
      <c r="E31" s="157"/>
      <c r="F31" s="157"/>
      <c r="G31" s="157"/>
      <c r="H31" s="157"/>
      <c r="I31" s="158"/>
      <c r="J31" s="94">
        <f>ROUND(SUM(J28,J22,J30),-3)</f>
        <v>600000</v>
      </c>
      <c r="K31" s="59"/>
      <c r="L31" s="59"/>
      <c r="M31" s="59"/>
      <c r="O31" s="25"/>
      <c r="P31" s="19"/>
      <c r="Q31" s="19"/>
      <c r="R31" s="19"/>
      <c r="S31" s="19"/>
      <c r="T31" s="125"/>
      <c r="U31" s="125"/>
      <c r="V31" s="125"/>
      <c r="W31" s="26"/>
    </row>
    <row r="32" spans="1:23" s="4" customFormat="1" ht="13" x14ac:dyDescent="0.3">
      <c r="O32" s="36"/>
      <c r="P32" s="20"/>
      <c r="Q32" s="19"/>
      <c r="R32" s="19"/>
      <c r="S32" s="19"/>
      <c r="T32" s="19"/>
      <c r="U32" s="19"/>
      <c r="V32" s="19"/>
      <c r="W32" s="19"/>
    </row>
    <row r="33" spans="1:23" s="4" customFormat="1" ht="13" x14ac:dyDescent="0.3">
      <c r="A33" s="3" t="s">
        <v>25</v>
      </c>
      <c r="B33" s="3"/>
      <c r="O33" s="36"/>
      <c r="P33" s="20"/>
      <c r="Q33" s="19"/>
      <c r="R33" s="19"/>
      <c r="S33" s="19"/>
      <c r="T33" s="19"/>
      <c r="U33" s="19"/>
      <c r="V33" s="19"/>
      <c r="W33" s="19"/>
    </row>
    <row r="34" spans="1:23" s="4" customFormat="1" ht="15.5" x14ac:dyDescent="0.3">
      <c r="A34" s="124" t="s">
        <v>132</v>
      </c>
      <c r="B34" s="124"/>
      <c r="C34" s="124"/>
      <c r="D34" s="124"/>
      <c r="E34" s="124"/>
      <c r="F34" s="124"/>
      <c r="G34" s="124"/>
      <c r="H34" s="124"/>
      <c r="I34" s="124"/>
      <c r="J34" s="124"/>
      <c r="O34" s="36"/>
      <c r="P34" s="20"/>
      <c r="Q34" s="19"/>
      <c r="R34" s="19"/>
      <c r="S34" s="19"/>
      <c r="T34" s="19"/>
      <c r="U34" s="19"/>
      <c r="V34" s="19"/>
      <c r="W34" s="19"/>
    </row>
    <row r="35" spans="1:23" s="4" customFormat="1" ht="45" customHeight="1" x14ac:dyDescent="0.3">
      <c r="A35" s="128" t="s">
        <v>133</v>
      </c>
      <c r="B35" s="128"/>
      <c r="C35" s="128"/>
      <c r="D35" s="128"/>
      <c r="E35" s="128"/>
      <c r="F35" s="128"/>
      <c r="G35" s="128"/>
      <c r="H35" s="128"/>
      <c r="I35" s="128"/>
      <c r="J35" s="128"/>
      <c r="O35" s="19"/>
      <c r="P35" s="20"/>
      <c r="Q35" s="19"/>
      <c r="R35" s="19"/>
      <c r="S35" s="19"/>
      <c r="T35" s="19"/>
      <c r="U35" s="19"/>
      <c r="V35" s="19"/>
      <c r="W35" s="19"/>
    </row>
    <row r="36" spans="1:23" s="4" customFormat="1" ht="15.5" x14ac:dyDescent="0.3">
      <c r="A36" s="126" t="s">
        <v>134</v>
      </c>
      <c r="B36" s="126"/>
      <c r="C36" s="126"/>
      <c r="D36" s="126"/>
      <c r="E36" s="126"/>
      <c r="F36" s="126"/>
      <c r="G36" s="126"/>
      <c r="H36" s="126"/>
      <c r="I36" s="126"/>
      <c r="J36" s="126"/>
      <c r="O36" s="19"/>
      <c r="P36" s="27"/>
      <c r="Q36" s="27"/>
      <c r="R36" s="27"/>
      <c r="S36" s="27"/>
      <c r="T36" s="27"/>
      <c r="U36" s="19"/>
      <c r="V36" s="19"/>
      <c r="W36" s="19"/>
    </row>
    <row r="37" spans="1:23" s="4" customFormat="1" ht="15.5" x14ac:dyDescent="0.3">
      <c r="A37" s="126" t="s">
        <v>135</v>
      </c>
      <c r="B37" s="126"/>
      <c r="C37" s="126"/>
      <c r="D37" s="126"/>
      <c r="E37" s="126"/>
      <c r="F37" s="126"/>
      <c r="G37" s="126"/>
      <c r="H37" s="126"/>
      <c r="I37" s="126"/>
      <c r="J37" s="126"/>
      <c r="O37" s="19"/>
      <c r="P37" s="20"/>
      <c r="Q37" s="20"/>
      <c r="R37" s="20"/>
      <c r="S37" s="20"/>
      <c r="T37" s="28"/>
      <c r="U37" s="29"/>
      <c r="V37" s="29"/>
      <c r="W37" s="21"/>
    </row>
    <row r="38" spans="1:23" s="4" customFormat="1" ht="15.5" x14ac:dyDescent="0.3">
      <c r="A38" s="126" t="s">
        <v>136</v>
      </c>
      <c r="B38" s="126"/>
      <c r="C38" s="126"/>
      <c r="D38" s="126"/>
      <c r="E38" s="126"/>
      <c r="F38" s="126"/>
      <c r="G38" s="126"/>
      <c r="H38" s="126"/>
      <c r="I38" s="126"/>
      <c r="J38" s="126"/>
      <c r="O38" s="19"/>
      <c r="P38" s="20"/>
      <c r="Q38" s="20"/>
      <c r="R38" s="20"/>
      <c r="S38" s="20"/>
      <c r="T38" s="28"/>
      <c r="U38" s="29"/>
      <c r="V38" s="29"/>
      <c r="W38" s="21"/>
    </row>
    <row r="39" spans="1:23" s="4" customFormat="1" ht="15.5" x14ac:dyDescent="0.3">
      <c r="A39" s="124" t="s">
        <v>137</v>
      </c>
      <c r="B39" s="124"/>
      <c r="C39" s="124"/>
      <c r="D39" s="124"/>
      <c r="E39" s="124"/>
      <c r="F39" s="124"/>
      <c r="G39" s="124"/>
      <c r="H39" s="124"/>
      <c r="I39" s="124"/>
      <c r="J39" s="124"/>
    </row>
    <row r="40" spans="1:23" s="4" customFormat="1" ht="15.5" x14ac:dyDescent="0.3">
      <c r="A40" s="124" t="s">
        <v>138</v>
      </c>
      <c r="B40" s="124"/>
      <c r="C40" s="124"/>
      <c r="D40" s="124"/>
      <c r="E40" s="124"/>
      <c r="F40" s="124"/>
      <c r="G40" s="124"/>
      <c r="H40" s="124"/>
      <c r="I40" s="124"/>
      <c r="J40" s="124"/>
    </row>
    <row r="41" spans="1:23" s="4" customFormat="1" ht="33" customHeight="1" x14ac:dyDescent="0.3">
      <c r="A41" s="128" t="s">
        <v>131</v>
      </c>
      <c r="B41" s="129"/>
      <c r="C41" s="129"/>
      <c r="D41" s="129"/>
      <c r="E41" s="129"/>
      <c r="F41" s="129"/>
      <c r="G41" s="129"/>
      <c r="H41" s="129"/>
      <c r="I41" s="129"/>
      <c r="J41" s="129"/>
    </row>
    <row r="42" spans="1:23" s="4" customFormat="1" ht="19.5" customHeight="1" x14ac:dyDescent="0.3">
      <c r="A42" s="124" t="s">
        <v>139</v>
      </c>
      <c r="B42" s="124"/>
      <c r="C42" s="124"/>
      <c r="D42" s="124"/>
      <c r="E42" s="124"/>
      <c r="F42" s="124"/>
      <c r="G42" s="124"/>
      <c r="H42" s="124"/>
      <c r="I42" s="124"/>
      <c r="J42" s="124"/>
    </row>
    <row r="43" spans="1:23" s="4" customFormat="1" ht="18.75" customHeight="1" x14ac:dyDescent="0.3">
      <c r="A43" s="153"/>
      <c r="B43" s="153"/>
      <c r="C43" s="153"/>
      <c r="D43" s="153"/>
      <c r="E43" s="153"/>
      <c r="F43" s="153"/>
      <c r="G43" s="153"/>
      <c r="H43" s="153"/>
      <c r="I43" s="153"/>
      <c r="J43" s="153"/>
      <c r="K43" s="12"/>
    </row>
    <row r="44" spans="1:23" s="4" customFormat="1" ht="21" customHeight="1" x14ac:dyDescent="0.3">
      <c r="A44" s="154"/>
      <c r="B44" s="154"/>
      <c r="C44" s="154"/>
      <c r="D44" s="154"/>
      <c r="E44" s="154"/>
      <c r="F44" s="154"/>
      <c r="G44" s="154"/>
      <c r="H44" s="154"/>
      <c r="I44" s="154"/>
      <c r="J44" s="154"/>
      <c r="M44" s="15"/>
    </row>
    <row r="45" spans="1:23" s="4" customFormat="1" ht="21" customHeight="1" x14ac:dyDescent="0.3">
      <c r="A45" s="155"/>
      <c r="B45" s="155"/>
      <c r="C45" s="155"/>
      <c r="D45" s="155"/>
      <c r="E45" s="155"/>
      <c r="F45" s="155"/>
      <c r="G45" s="155"/>
      <c r="H45" s="155"/>
      <c r="I45" s="155"/>
      <c r="J45" s="155"/>
    </row>
    <row r="46" spans="1:23" s="4" customFormat="1" ht="15.5" x14ac:dyDescent="0.3">
      <c r="A46" s="156"/>
      <c r="B46" s="156"/>
      <c r="C46" s="156"/>
      <c r="D46" s="156"/>
      <c r="E46" s="156"/>
      <c r="F46" s="156"/>
      <c r="G46" s="156"/>
      <c r="H46" s="156"/>
      <c r="I46" s="156"/>
      <c r="J46" s="156"/>
    </row>
    <row r="47" spans="1:23" s="4" customFormat="1" x14ac:dyDescent="0.3">
      <c r="A47" s="9"/>
      <c r="B47" s="9"/>
      <c r="C47" s="9"/>
      <c r="D47" s="9"/>
      <c r="E47" s="9"/>
      <c r="F47" s="9"/>
      <c r="G47" s="9"/>
      <c r="H47" s="9"/>
      <c r="I47" s="9"/>
      <c r="J47" s="9"/>
    </row>
    <row r="48" spans="1:23" s="4" customFormat="1" ht="18.75" customHeight="1" x14ac:dyDescent="0.3">
      <c r="A48" s="9"/>
      <c r="B48" s="9"/>
      <c r="C48" s="9"/>
      <c r="D48" s="9"/>
      <c r="E48" s="9"/>
      <c r="F48" s="9"/>
      <c r="G48" s="9"/>
      <c r="H48" s="9"/>
      <c r="I48" s="9"/>
      <c r="J48" s="9"/>
      <c r="K48" s="30"/>
    </row>
    <row r="49" spans="1:20" s="4" customFormat="1" ht="19.5" customHeight="1" x14ac:dyDescent="0.3">
      <c r="A49" s="39"/>
      <c r="B49" s="39"/>
      <c r="C49" s="39"/>
      <c r="D49" s="9"/>
      <c r="E49" s="9"/>
      <c r="F49" s="9"/>
      <c r="G49" s="9"/>
      <c r="H49" s="9"/>
      <c r="I49" s="9"/>
      <c r="J49" s="9"/>
      <c r="K49" s="31"/>
    </row>
    <row r="50" spans="1:20" s="4" customFormat="1" ht="18" customHeight="1" x14ac:dyDescent="0.35">
      <c r="A50" s="40"/>
      <c r="B50" s="40"/>
      <c r="C50"/>
      <c r="D50" s="9"/>
      <c r="E50" s="9"/>
      <c r="F50" s="9"/>
      <c r="G50" s="9"/>
      <c r="H50" s="9"/>
      <c r="I50" s="9"/>
      <c r="J50" s="9"/>
      <c r="K50" s="31"/>
    </row>
    <row r="51" spans="1:20" s="4" customFormat="1" ht="15.5" x14ac:dyDescent="0.35">
      <c r="A51"/>
      <c r="B51"/>
      <c r="C51" s="41"/>
      <c r="D51" s="9"/>
      <c r="E51" s="9"/>
      <c r="F51" s="9"/>
      <c r="G51" s="9"/>
      <c r="H51" s="9"/>
      <c r="I51" s="9"/>
      <c r="J51" s="9"/>
      <c r="K51" s="30"/>
    </row>
    <row r="52" spans="1:20" s="4" customFormat="1" ht="15.5" x14ac:dyDescent="0.35">
      <c r="A52" s="41"/>
      <c r="B52" s="41"/>
      <c r="C52"/>
      <c r="D52" s="9"/>
      <c r="E52" s="9"/>
      <c r="F52" s="9"/>
      <c r="G52" s="9"/>
      <c r="H52" s="9"/>
      <c r="I52" s="9"/>
      <c r="J52" s="9"/>
      <c r="K52" s="30"/>
      <c r="O52" s="152"/>
      <c r="P52" s="152"/>
      <c r="Q52" s="60"/>
      <c r="R52" s="60"/>
      <c r="S52" s="60"/>
      <c r="T52" s="60"/>
    </row>
    <row r="53" spans="1:20" s="4" customFormat="1" ht="15.5" x14ac:dyDescent="0.35">
      <c r="A53" s="42"/>
      <c r="B53" s="42"/>
      <c r="C53"/>
      <c r="D53" s="9"/>
      <c r="E53" s="9"/>
      <c r="F53" s="9"/>
      <c r="G53" s="9"/>
      <c r="H53" s="9"/>
      <c r="I53" s="9"/>
      <c r="J53" s="9"/>
      <c r="K53" s="30"/>
    </row>
    <row r="54" spans="1:20" s="4" customFormat="1" ht="15.5" x14ac:dyDescent="0.35">
      <c r="A54" s="42"/>
      <c r="B54" s="42"/>
      <c r="C54"/>
      <c r="D54" s="9"/>
      <c r="E54" s="9"/>
      <c r="F54" s="9"/>
      <c r="G54" s="9"/>
      <c r="H54" s="9"/>
      <c r="I54" s="9"/>
      <c r="J54" s="9"/>
      <c r="K54" s="30"/>
    </row>
    <row r="55" spans="1:20" s="4" customFormat="1" ht="15.5" x14ac:dyDescent="0.35">
      <c r="A55" s="42"/>
      <c r="B55" s="42"/>
      <c r="C55"/>
      <c r="D55" s="9"/>
      <c r="E55" s="9"/>
      <c r="F55" s="9"/>
      <c r="G55" s="9"/>
      <c r="H55" s="9"/>
      <c r="I55" s="9"/>
      <c r="J55" s="9"/>
      <c r="K55" s="30"/>
    </row>
    <row r="56" spans="1:20" s="4" customFormat="1" ht="15.5" x14ac:dyDescent="0.35">
      <c r="A56" s="42"/>
      <c r="B56" s="42"/>
      <c r="C56"/>
      <c r="D56" s="9"/>
      <c r="E56" s="9"/>
      <c r="F56" s="9"/>
      <c r="G56" s="9"/>
      <c r="H56" s="9"/>
      <c r="I56" s="9"/>
      <c r="J56" s="9"/>
      <c r="K56" s="30"/>
    </row>
    <row r="57" spans="1:20" s="4" customFormat="1" ht="15.5" x14ac:dyDescent="0.35">
      <c r="A57" s="43"/>
      <c r="B57" s="43"/>
      <c r="C57"/>
      <c r="D57" s="9"/>
      <c r="E57" s="9"/>
      <c r="F57" s="9"/>
      <c r="G57" s="9"/>
      <c r="H57" s="9"/>
      <c r="I57" s="9"/>
      <c r="J57" s="9"/>
    </row>
    <row r="58" spans="1:20" s="4" customFormat="1" ht="15.5" x14ac:dyDescent="0.35">
      <c r="A58" s="43"/>
      <c r="B58" s="43"/>
      <c r="C58"/>
      <c r="D58" s="9"/>
      <c r="E58" s="9"/>
      <c r="F58" s="9"/>
      <c r="G58" s="9"/>
      <c r="H58" s="9"/>
      <c r="I58" s="9"/>
      <c r="J58" s="9"/>
    </row>
    <row r="59" spans="1:20" ht="15.5" x14ac:dyDescent="0.35">
      <c r="A59" s="44"/>
      <c r="B59" s="44"/>
      <c r="C59"/>
    </row>
    <row r="60" spans="1:20" ht="15.5" x14ac:dyDescent="0.35">
      <c r="A60" s="42"/>
      <c r="B60" s="42"/>
      <c r="C60"/>
    </row>
    <row r="61" spans="1:20" ht="15.5" x14ac:dyDescent="0.35">
      <c r="A61" s="42"/>
      <c r="B61" s="42"/>
      <c r="C61"/>
    </row>
    <row r="62" spans="1:20" ht="15.5" x14ac:dyDescent="0.35">
      <c r="A62" s="42"/>
      <c r="B62" s="42"/>
      <c r="C62"/>
    </row>
  </sheetData>
  <mergeCells count="25">
    <mergeCell ref="C30:I30"/>
    <mergeCell ref="A1:J1"/>
    <mergeCell ref="L4:M4"/>
    <mergeCell ref="G29:I29"/>
    <mergeCell ref="A22:F22"/>
    <mergeCell ref="G22:I22"/>
    <mergeCell ref="A28:F28"/>
    <mergeCell ref="G28:I28"/>
    <mergeCell ref="C29:F29"/>
    <mergeCell ref="A40:J40"/>
    <mergeCell ref="C31:I31"/>
    <mergeCell ref="T31:V31"/>
    <mergeCell ref="A34:J34"/>
    <mergeCell ref="A35:J35"/>
    <mergeCell ref="A36:J36"/>
    <mergeCell ref="A37:J37"/>
    <mergeCell ref="A38:J38"/>
    <mergeCell ref="A39:J39"/>
    <mergeCell ref="O52:P52"/>
    <mergeCell ref="A41:J41"/>
    <mergeCell ref="A42:J42"/>
    <mergeCell ref="A43:J43"/>
    <mergeCell ref="A44:J44"/>
    <mergeCell ref="A45:J45"/>
    <mergeCell ref="A46:J46"/>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32F37-CAC8-45A3-89CA-6AD466577F88}">
  <dimension ref="A1:W63"/>
  <sheetViews>
    <sheetView topLeftCell="A5" zoomScale="115" zoomScaleNormal="115" workbookViewId="0">
      <selection activeCell="F9" sqref="F9"/>
    </sheetView>
  </sheetViews>
  <sheetFormatPr defaultColWidth="9.1796875" defaultRowHeight="14" x14ac:dyDescent="0.3"/>
  <cols>
    <col min="1" max="1" width="40.7265625" style="9" customWidth="1"/>
    <col min="2" max="2" width="10.7265625" style="9" hidden="1" customWidth="1"/>
    <col min="3" max="9" width="11.26953125" style="9" customWidth="1"/>
    <col min="10" max="10" width="12.81640625" style="9" customWidth="1"/>
    <col min="11" max="11" width="3.54296875" style="9" customWidth="1"/>
    <col min="12" max="12" width="12.7265625" style="9" customWidth="1"/>
    <col min="13" max="13" width="9.1796875" style="9"/>
    <col min="14" max="14" width="2.81640625" style="9" customWidth="1"/>
    <col min="15" max="15" width="46.1796875" style="9" customWidth="1"/>
    <col min="16" max="16384" width="9.1796875" style="9"/>
  </cols>
  <sheetData>
    <row r="1" spans="1:23" ht="31.5" customHeight="1" x14ac:dyDescent="0.3">
      <c r="A1" s="130" t="s">
        <v>27</v>
      </c>
      <c r="B1" s="130"/>
      <c r="C1" s="130"/>
      <c r="D1" s="130"/>
      <c r="E1" s="130"/>
      <c r="F1" s="130"/>
      <c r="G1" s="130"/>
      <c r="H1" s="130"/>
      <c r="I1" s="130"/>
      <c r="J1" s="130"/>
    </row>
    <row r="3" spans="1:23" s="4" customFormat="1" ht="83.25" customHeight="1" x14ac:dyDescent="0.3">
      <c r="A3" s="17" t="s">
        <v>1</v>
      </c>
      <c r="B3" s="17"/>
      <c r="C3" s="16" t="s">
        <v>2</v>
      </c>
      <c r="D3" s="16" t="s">
        <v>3</v>
      </c>
      <c r="E3" s="16" t="s">
        <v>4</v>
      </c>
      <c r="F3" s="16" t="s">
        <v>5</v>
      </c>
      <c r="G3" s="16" t="s">
        <v>6</v>
      </c>
      <c r="H3" s="16" t="s">
        <v>7</v>
      </c>
      <c r="I3" s="16" t="s">
        <v>8</v>
      </c>
      <c r="J3" s="16" t="s">
        <v>9</v>
      </c>
    </row>
    <row r="4" spans="1:23" s="4" customFormat="1" ht="13" x14ac:dyDescent="0.3">
      <c r="A4" s="77" t="s">
        <v>10</v>
      </c>
      <c r="B4" s="77"/>
      <c r="C4" s="78" t="s">
        <v>11</v>
      </c>
      <c r="D4" s="84"/>
      <c r="E4" s="78"/>
      <c r="F4" s="78"/>
      <c r="G4" s="78"/>
      <c r="H4" s="78"/>
      <c r="I4" s="78"/>
      <c r="J4" s="85"/>
      <c r="K4" s="59"/>
      <c r="L4" s="162" t="s">
        <v>12</v>
      </c>
      <c r="M4" s="162"/>
      <c r="O4" s="19"/>
      <c r="P4" s="20"/>
      <c r="Q4" s="19"/>
      <c r="R4" s="19"/>
      <c r="S4" s="19"/>
      <c r="T4" s="19"/>
      <c r="U4" s="19"/>
      <c r="V4" s="19"/>
      <c r="W4" s="19"/>
    </row>
    <row r="5" spans="1:23" s="4" customFormat="1" ht="13" x14ac:dyDescent="0.3">
      <c r="A5" s="77" t="s">
        <v>13</v>
      </c>
      <c r="B5" s="77"/>
      <c r="C5" s="78" t="s">
        <v>11</v>
      </c>
      <c r="D5" s="84"/>
      <c r="E5" s="78"/>
      <c r="F5" s="78"/>
      <c r="G5" s="78"/>
      <c r="H5" s="78"/>
      <c r="I5" s="78"/>
      <c r="J5" s="85"/>
      <c r="K5" s="59"/>
      <c r="L5" s="91" t="s">
        <v>14</v>
      </c>
      <c r="M5" s="105">
        <v>130.58000000000001</v>
      </c>
      <c r="O5" s="19"/>
      <c r="P5" s="20"/>
      <c r="Q5" s="19"/>
      <c r="R5" s="19"/>
      <c r="S5" s="19"/>
      <c r="T5" s="19"/>
      <c r="U5" s="19"/>
      <c r="V5" s="19"/>
      <c r="W5" s="19"/>
    </row>
    <row r="6" spans="1:23" s="4" customFormat="1" ht="13" x14ac:dyDescent="0.3">
      <c r="A6" s="77" t="s">
        <v>15</v>
      </c>
      <c r="B6" s="77"/>
      <c r="C6" s="78"/>
      <c r="D6" s="78"/>
      <c r="E6" s="78"/>
      <c r="F6" s="78"/>
      <c r="G6" s="78"/>
      <c r="H6" s="78"/>
      <c r="I6" s="78"/>
      <c r="J6" s="85"/>
      <c r="K6" s="59"/>
      <c r="L6" s="91" t="s">
        <v>16</v>
      </c>
      <c r="M6" s="105">
        <v>80.22</v>
      </c>
      <c r="O6" s="19"/>
      <c r="P6" s="19"/>
      <c r="Q6" s="19"/>
      <c r="R6" s="19"/>
      <c r="S6" s="19"/>
      <c r="T6" s="19"/>
      <c r="U6" s="19"/>
      <c r="V6" s="19"/>
      <c r="W6" s="19"/>
    </row>
    <row r="7" spans="1:23" s="4" customFormat="1" ht="13" x14ac:dyDescent="0.3">
      <c r="A7" s="84" t="s">
        <v>17</v>
      </c>
      <c r="B7" s="84"/>
      <c r="C7" s="78"/>
      <c r="D7" s="78"/>
      <c r="E7" s="78"/>
      <c r="F7" s="78"/>
      <c r="G7" s="78"/>
      <c r="H7" s="79"/>
      <c r="I7" s="78"/>
      <c r="J7" s="80"/>
      <c r="K7" s="59"/>
      <c r="L7" s="91" t="s">
        <v>18</v>
      </c>
      <c r="M7" s="105">
        <v>50.3</v>
      </c>
      <c r="O7" s="36"/>
      <c r="P7" s="20"/>
      <c r="Q7" s="20"/>
      <c r="R7" s="20"/>
      <c r="S7" s="20"/>
      <c r="T7" s="20"/>
      <c r="U7" s="20"/>
      <c r="V7" s="20"/>
      <c r="W7" s="21"/>
    </row>
    <row r="8" spans="1:23" s="4" customFormat="1" ht="13" x14ac:dyDescent="0.3">
      <c r="A8" s="98" t="s">
        <v>19</v>
      </c>
      <c r="B8" s="98"/>
      <c r="C8" s="78">
        <v>4</v>
      </c>
      <c r="D8" s="78">
        <v>1</v>
      </c>
      <c r="E8" s="78">
        <f>C8*D8</f>
        <v>4</v>
      </c>
      <c r="F8" s="78">
        <v>1</v>
      </c>
      <c r="G8" s="78">
        <f>E8*F8</f>
        <v>4</v>
      </c>
      <c r="H8" s="79">
        <f>G8*0.05</f>
        <v>0.2</v>
      </c>
      <c r="I8" s="78">
        <f t="shared" ref="I8:I9" si="0">G8*0.1</f>
        <v>0.4</v>
      </c>
      <c r="J8" s="80">
        <f>G8*$M$6+H8*$M$5+I8*$M$7</f>
        <v>367.11599999999999</v>
      </c>
      <c r="K8" s="59"/>
      <c r="L8" s="59"/>
      <c r="M8" s="106"/>
      <c r="O8" s="36"/>
      <c r="P8" s="20"/>
      <c r="Q8" s="20"/>
      <c r="R8" s="20"/>
      <c r="S8" s="20"/>
      <c r="T8" s="20"/>
      <c r="U8" s="20"/>
      <c r="V8" s="20"/>
      <c r="W8" s="21"/>
    </row>
    <row r="9" spans="1:23" s="4" customFormat="1" ht="15.5" x14ac:dyDescent="0.3">
      <c r="A9" s="98" t="s">
        <v>140</v>
      </c>
      <c r="B9" s="98"/>
      <c r="C9" s="78">
        <v>1</v>
      </c>
      <c r="D9" s="78">
        <v>1</v>
      </c>
      <c r="E9" s="78">
        <f>C9*D9</f>
        <v>1</v>
      </c>
      <c r="F9" s="78">
        <v>48</v>
      </c>
      <c r="G9" s="78">
        <f>E9*F9</f>
        <v>48</v>
      </c>
      <c r="H9" s="79">
        <f>G9*0.05</f>
        <v>2.4000000000000004</v>
      </c>
      <c r="I9" s="78">
        <f t="shared" si="0"/>
        <v>4.8000000000000007</v>
      </c>
      <c r="J9" s="80">
        <f>G9*$M$6+H9*$M$5+I9*$M$7</f>
        <v>4405.3919999999998</v>
      </c>
      <c r="K9" s="59"/>
      <c r="L9" s="59"/>
      <c r="M9" s="106"/>
      <c r="O9" s="36"/>
      <c r="P9" s="20"/>
      <c r="Q9" s="20"/>
      <c r="R9" s="20"/>
      <c r="S9" s="20"/>
      <c r="T9" s="20"/>
      <c r="U9" s="20"/>
      <c r="V9" s="20"/>
      <c r="W9" s="21"/>
    </row>
    <row r="10" spans="1:23" s="4" customFormat="1" ht="13" x14ac:dyDescent="0.3">
      <c r="A10" s="84" t="s">
        <v>94</v>
      </c>
      <c r="B10" s="84"/>
      <c r="C10" s="78"/>
      <c r="D10" s="78"/>
      <c r="E10" s="78"/>
      <c r="F10" s="78"/>
      <c r="G10" s="78"/>
      <c r="H10" s="78"/>
      <c r="I10" s="78"/>
      <c r="J10" s="85"/>
      <c r="K10" s="59"/>
      <c r="L10" s="59"/>
      <c r="M10" s="59"/>
      <c r="O10" s="36"/>
      <c r="P10" s="20"/>
      <c r="Q10" s="20"/>
      <c r="R10" s="20"/>
      <c r="S10" s="20"/>
      <c r="T10" s="20"/>
      <c r="U10" s="20"/>
      <c r="V10" s="20"/>
      <c r="W10" s="23"/>
    </row>
    <row r="11" spans="1:23" s="4" customFormat="1" ht="15.5" x14ac:dyDescent="0.3">
      <c r="A11" s="86" t="s">
        <v>141</v>
      </c>
      <c r="B11" s="99" t="s">
        <v>86</v>
      </c>
      <c r="C11" s="97">
        <v>25</v>
      </c>
      <c r="D11" s="78">
        <v>1</v>
      </c>
      <c r="E11" s="97">
        <f t="shared" ref="E11:E21" si="1">C11*D11</f>
        <v>25</v>
      </c>
      <c r="F11" s="78">
        <v>1</v>
      </c>
      <c r="G11" s="97">
        <f t="shared" ref="G11:G21" si="2">E11*F11</f>
        <v>25</v>
      </c>
      <c r="H11" s="97">
        <f t="shared" ref="H11:H21" si="3">G11*0.05</f>
        <v>1.25</v>
      </c>
      <c r="I11" s="97">
        <f t="shared" ref="I11:I21" si="4">G11*0.1</f>
        <v>2.5</v>
      </c>
      <c r="J11" s="80">
        <f>G11*$M$6+H11*$M$5+I11*$M$7</f>
        <v>2294.4749999999999</v>
      </c>
      <c r="K11" s="59"/>
      <c r="L11" s="59"/>
      <c r="M11" s="59"/>
      <c r="O11" s="36"/>
      <c r="P11" s="20"/>
      <c r="Q11" s="19"/>
      <c r="R11" s="19"/>
      <c r="S11" s="19"/>
      <c r="T11" s="19"/>
      <c r="U11" s="19"/>
      <c r="V11" s="19"/>
      <c r="W11" s="22"/>
    </row>
    <row r="12" spans="1:23" s="4" customFormat="1" ht="15.5" x14ac:dyDescent="0.3">
      <c r="A12" s="86" t="s">
        <v>142</v>
      </c>
      <c r="B12" s="77" t="s">
        <v>89</v>
      </c>
      <c r="C12" s="78">
        <v>4</v>
      </c>
      <c r="D12" s="78">
        <v>1</v>
      </c>
      <c r="E12" s="88">
        <f t="shared" si="1"/>
        <v>4</v>
      </c>
      <c r="F12" s="79">
        <f>47/3</f>
        <v>15.666666666666666</v>
      </c>
      <c r="G12" s="79">
        <f>E12*F12</f>
        <v>62.666666666666664</v>
      </c>
      <c r="H12" s="100">
        <f t="shared" si="3"/>
        <v>3.1333333333333333</v>
      </c>
      <c r="I12" s="100">
        <f t="shared" si="4"/>
        <v>6.2666666666666666</v>
      </c>
      <c r="J12" s="80">
        <f>G12*$M$6+H12*$M$5+I12*$M$7</f>
        <v>5751.4839999999995</v>
      </c>
      <c r="K12" s="59"/>
      <c r="L12" s="59"/>
      <c r="M12" s="59"/>
      <c r="O12" s="19"/>
      <c r="P12" s="20"/>
      <c r="Q12" s="20"/>
      <c r="R12" s="20"/>
      <c r="S12" s="20"/>
      <c r="T12" s="20"/>
      <c r="U12" s="20"/>
      <c r="V12" s="20"/>
      <c r="W12" s="23"/>
    </row>
    <row r="13" spans="1:23" s="4" customFormat="1" ht="28.5" x14ac:dyDescent="0.3">
      <c r="A13" s="77" t="s">
        <v>143</v>
      </c>
      <c r="B13" s="77" t="s">
        <v>87</v>
      </c>
      <c r="C13" s="78">
        <v>24</v>
      </c>
      <c r="D13" s="78">
        <v>1</v>
      </c>
      <c r="E13" s="78">
        <f t="shared" si="1"/>
        <v>24</v>
      </c>
      <c r="F13" s="78">
        <v>0.1</v>
      </c>
      <c r="G13" s="78">
        <f t="shared" si="2"/>
        <v>2.4000000000000004</v>
      </c>
      <c r="H13" s="78">
        <f t="shared" si="3"/>
        <v>0.12000000000000002</v>
      </c>
      <c r="I13" s="78">
        <f t="shared" si="4"/>
        <v>0.24000000000000005</v>
      </c>
      <c r="J13" s="80">
        <f>G13*$M$6+H13*$M$5+I13*$M$7</f>
        <v>220.26960000000003</v>
      </c>
      <c r="K13" s="59"/>
      <c r="L13" s="59"/>
      <c r="M13" s="59"/>
      <c r="O13" s="19"/>
      <c r="P13" s="20"/>
      <c r="Q13" s="20"/>
      <c r="R13" s="20"/>
      <c r="S13" s="20"/>
      <c r="T13" s="20"/>
      <c r="U13" s="20"/>
      <c r="V13" s="20"/>
      <c r="W13" s="23"/>
    </row>
    <row r="14" spans="1:23" s="4" customFormat="1" ht="28.5" x14ac:dyDescent="0.3">
      <c r="A14" s="86" t="s">
        <v>144</v>
      </c>
      <c r="B14" s="77" t="s">
        <v>92</v>
      </c>
      <c r="C14" s="78">
        <v>60</v>
      </c>
      <c r="D14" s="78">
        <v>1</v>
      </c>
      <c r="E14" s="78">
        <f t="shared" si="1"/>
        <v>60</v>
      </c>
      <c r="F14" s="78">
        <v>10</v>
      </c>
      <c r="G14" s="78">
        <f t="shared" si="2"/>
        <v>600</v>
      </c>
      <c r="H14" s="78">
        <f t="shared" si="3"/>
        <v>30</v>
      </c>
      <c r="I14" s="78">
        <f t="shared" si="4"/>
        <v>60</v>
      </c>
      <c r="J14" s="80">
        <f t="shared" ref="J14:J21" si="5">G14*$M$6+H14*$M$5+I14*$M$7</f>
        <v>55067.4</v>
      </c>
      <c r="K14" s="59"/>
      <c r="L14" s="59"/>
      <c r="M14" s="59"/>
      <c r="O14" s="19"/>
      <c r="P14" s="20"/>
      <c r="Q14" s="20"/>
      <c r="R14" s="20"/>
      <c r="S14" s="20"/>
      <c r="T14" s="20"/>
      <c r="U14" s="20"/>
      <c r="V14" s="20"/>
      <c r="W14" s="23"/>
    </row>
    <row r="15" spans="1:23" s="4" customFormat="1" ht="26" x14ac:dyDescent="0.3">
      <c r="A15" s="77" t="s">
        <v>95</v>
      </c>
      <c r="B15" s="77" t="s">
        <v>88</v>
      </c>
      <c r="C15" s="78">
        <v>2</v>
      </c>
      <c r="D15" s="78">
        <v>1</v>
      </c>
      <c r="E15" s="78">
        <f t="shared" si="1"/>
        <v>2</v>
      </c>
      <c r="F15" s="78">
        <v>2</v>
      </c>
      <c r="G15" s="78">
        <f t="shared" si="2"/>
        <v>4</v>
      </c>
      <c r="H15" s="78">
        <f t="shared" si="3"/>
        <v>0.2</v>
      </c>
      <c r="I15" s="78">
        <f t="shared" si="4"/>
        <v>0.4</v>
      </c>
      <c r="J15" s="80">
        <f t="shared" si="5"/>
        <v>367.11599999999999</v>
      </c>
      <c r="K15" s="59"/>
      <c r="L15" s="59"/>
      <c r="M15" s="59"/>
      <c r="O15" s="19"/>
      <c r="P15" s="20"/>
      <c r="Q15" s="20"/>
      <c r="R15" s="20"/>
      <c r="S15" s="20"/>
      <c r="T15" s="20"/>
      <c r="U15" s="20"/>
      <c r="V15" s="20"/>
      <c r="W15" s="23"/>
    </row>
    <row r="16" spans="1:23" s="4" customFormat="1" ht="13" x14ac:dyDescent="0.3">
      <c r="A16" s="77" t="s">
        <v>96</v>
      </c>
      <c r="B16" s="77" t="s">
        <v>90</v>
      </c>
      <c r="C16" s="78">
        <v>8</v>
      </c>
      <c r="D16" s="78">
        <v>1</v>
      </c>
      <c r="E16" s="78">
        <f t="shared" si="1"/>
        <v>8</v>
      </c>
      <c r="F16" s="78">
        <v>2</v>
      </c>
      <c r="G16" s="78">
        <f t="shared" si="2"/>
        <v>16</v>
      </c>
      <c r="H16" s="78">
        <f t="shared" si="3"/>
        <v>0.8</v>
      </c>
      <c r="I16" s="78">
        <f t="shared" si="4"/>
        <v>1.6</v>
      </c>
      <c r="J16" s="80">
        <f t="shared" si="5"/>
        <v>1468.4639999999999</v>
      </c>
      <c r="K16" s="59"/>
      <c r="L16" s="59"/>
      <c r="M16" s="59"/>
      <c r="O16" s="19"/>
      <c r="P16" s="20"/>
      <c r="Q16" s="20"/>
      <c r="R16" s="20"/>
      <c r="S16" s="20"/>
      <c r="T16" s="20"/>
      <c r="U16" s="20"/>
      <c r="V16" s="20"/>
      <c r="W16" s="23"/>
    </row>
    <row r="17" spans="1:23" s="4" customFormat="1" ht="13" x14ac:dyDescent="0.3">
      <c r="A17" s="77" t="s">
        <v>97</v>
      </c>
      <c r="B17" s="77" t="s">
        <v>91</v>
      </c>
      <c r="C17" s="78">
        <v>4</v>
      </c>
      <c r="D17" s="78">
        <v>1</v>
      </c>
      <c r="E17" s="78">
        <f t="shared" si="1"/>
        <v>4</v>
      </c>
      <c r="F17" s="78">
        <v>3</v>
      </c>
      <c r="G17" s="78">
        <f t="shared" si="2"/>
        <v>12</v>
      </c>
      <c r="H17" s="78">
        <f t="shared" si="3"/>
        <v>0.60000000000000009</v>
      </c>
      <c r="I17" s="78">
        <f t="shared" si="4"/>
        <v>1.2000000000000002</v>
      </c>
      <c r="J17" s="80">
        <f t="shared" si="5"/>
        <v>1101.348</v>
      </c>
      <c r="K17" s="59"/>
      <c r="L17" s="59"/>
      <c r="M17" s="59"/>
      <c r="O17" s="19"/>
      <c r="P17" s="20"/>
      <c r="Q17" s="20"/>
      <c r="R17" s="20"/>
      <c r="S17" s="20"/>
      <c r="T17" s="20"/>
      <c r="U17" s="20"/>
      <c r="V17" s="20"/>
      <c r="W17" s="23"/>
    </row>
    <row r="18" spans="1:23" s="4" customFormat="1" ht="13" x14ac:dyDescent="0.3">
      <c r="A18" s="77" t="s">
        <v>98</v>
      </c>
      <c r="B18" s="77" t="s">
        <v>93</v>
      </c>
      <c r="C18" s="78">
        <v>1</v>
      </c>
      <c r="D18" s="78">
        <v>1</v>
      </c>
      <c r="E18" s="78">
        <f t="shared" si="1"/>
        <v>1</v>
      </c>
      <c r="F18" s="78">
        <v>1</v>
      </c>
      <c r="G18" s="78">
        <f t="shared" si="2"/>
        <v>1</v>
      </c>
      <c r="H18" s="78">
        <f t="shared" si="3"/>
        <v>0.05</v>
      </c>
      <c r="I18" s="78">
        <f t="shared" si="4"/>
        <v>0.1</v>
      </c>
      <c r="J18" s="80">
        <f t="shared" si="5"/>
        <v>91.778999999999996</v>
      </c>
      <c r="K18" s="59"/>
      <c r="L18" s="59"/>
      <c r="M18" s="59"/>
      <c r="O18" s="19"/>
      <c r="P18" s="20"/>
      <c r="Q18" s="20"/>
      <c r="R18" s="20"/>
      <c r="S18" s="20"/>
      <c r="T18" s="20"/>
      <c r="U18" s="20"/>
      <c r="V18" s="20"/>
      <c r="W18" s="23"/>
    </row>
    <row r="19" spans="1:23" s="4" customFormat="1" ht="13" x14ac:dyDescent="0.3">
      <c r="A19" s="77" t="s">
        <v>105</v>
      </c>
      <c r="B19" s="77" t="s">
        <v>106</v>
      </c>
      <c r="C19" s="78">
        <v>5</v>
      </c>
      <c r="D19" s="78">
        <v>1</v>
      </c>
      <c r="E19" s="78">
        <f t="shared" si="1"/>
        <v>5</v>
      </c>
      <c r="F19" s="97">
        <v>49</v>
      </c>
      <c r="G19" s="78">
        <f t="shared" si="2"/>
        <v>245</v>
      </c>
      <c r="H19" s="78">
        <f t="shared" si="3"/>
        <v>12.25</v>
      </c>
      <c r="I19" s="78">
        <f t="shared" si="4"/>
        <v>24.5</v>
      </c>
      <c r="J19" s="80">
        <f>G19*$M$6+H19*$M$5+I19*$M$7</f>
        <v>22485.855</v>
      </c>
      <c r="K19" s="59"/>
      <c r="L19" s="59"/>
      <c r="M19" s="59"/>
      <c r="O19" s="19"/>
      <c r="P19" s="20"/>
      <c r="Q19" s="20"/>
      <c r="R19" s="20"/>
      <c r="S19" s="20"/>
      <c r="T19" s="20"/>
      <c r="U19" s="20"/>
      <c r="V19" s="20"/>
      <c r="W19" s="23"/>
    </row>
    <row r="20" spans="1:23" s="4" customFormat="1" ht="15.5" x14ac:dyDescent="0.3">
      <c r="A20" s="77" t="s">
        <v>146</v>
      </c>
      <c r="B20" s="84"/>
      <c r="C20" s="78">
        <v>2</v>
      </c>
      <c r="D20" s="78">
        <v>1</v>
      </c>
      <c r="E20" s="78">
        <f>C20*D20</f>
        <v>2</v>
      </c>
      <c r="F20" s="78">
        <v>1</v>
      </c>
      <c r="G20" s="101">
        <f t="shared" ref="G20" si="6">E20*F20</f>
        <v>2</v>
      </c>
      <c r="H20" s="121">
        <f>G20*0.05</f>
        <v>0.1</v>
      </c>
      <c r="I20" s="121">
        <f>G20*0.1</f>
        <v>0.2</v>
      </c>
      <c r="J20" s="103">
        <f>G20*$M$6+H20*$M$5+I20*$M$7</f>
        <v>183.55799999999999</v>
      </c>
      <c r="K20" s="59"/>
      <c r="L20" s="59"/>
      <c r="M20" s="59"/>
      <c r="O20" s="19"/>
      <c r="P20" s="20"/>
      <c r="Q20" s="20"/>
      <c r="R20" s="20"/>
      <c r="S20" s="20"/>
      <c r="T20" s="20"/>
      <c r="U20" s="20"/>
      <c r="V20" s="20"/>
      <c r="W20" s="23"/>
    </row>
    <row r="21" spans="1:23" s="4" customFormat="1" ht="15.5" x14ac:dyDescent="0.3">
      <c r="A21" s="77" t="s">
        <v>145</v>
      </c>
      <c r="B21" s="77"/>
      <c r="C21" s="78">
        <v>2</v>
      </c>
      <c r="D21" s="78">
        <v>1</v>
      </c>
      <c r="E21" s="78">
        <f t="shared" si="1"/>
        <v>2</v>
      </c>
      <c r="F21" s="97">
        <f>F19</f>
        <v>49</v>
      </c>
      <c r="G21" s="97">
        <f t="shared" si="2"/>
        <v>98</v>
      </c>
      <c r="H21" s="100">
        <f t="shared" si="3"/>
        <v>4.9000000000000004</v>
      </c>
      <c r="I21" s="100">
        <f t="shared" si="4"/>
        <v>9.8000000000000007</v>
      </c>
      <c r="J21" s="80">
        <f t="shared" si="5"/>
        <v>8994.3420000000006</v>
      </c>
      <c r="K21" s="59"/>
      <c r="L21" s="59"/>
      <c r="M21" s="59"/>
      <c r="O21" s="19"/>
      <c r="P21" s="20"/>
      <c r="Q21" s="20"/>
      <c r="R21" s="20"/>
      <c r="S21" s="20"/>
      <c r="T21" s="20"/>
      <c r="U21" s="20"/>
      <c r="V21" s="20"/>
      <c r="W21" s="23"/>
    </row>
    <row r="22" spans="1:23" s="4" customFormat="1" ht="13.5" x14ac:dyDescent="0.3">
      <c r="A22" s="134" t="s">
        <v>20</v>
      </c>
      <c r="B22" s="135"/>
      <c r="C22" s="135"/>
      <c r="D22" s="135"/>
      <c r="E22" s="135"/>
      <c r="F22" s="136"/>
      <c r="G22" s="131">
        <f>SUM(G8:I9,G11:I11,G12:I12,G13:I21)</f>
        <v>1288.0766666666668</v>
      </c>
      <c r="H22" s="132"/>
      <c r="I22" s="133"/>
      <c r="J22" s="87">
        <f>SUM(J8:J9,J11,J12,J13:J21)</f>
        <v>102798.59859999998</v>
      </c>
      <c r="K22" s="59"/>
      <c r="L22" s="59"/>
      <c r="M22" s="59"/>
      <c r="O22" s="19"/>
      <c r="P22" s="20"/>
      <c r="Q22" s="20"/>
      <c r="R22" s="20"/>
      <c r="S22" s="20"/>
      <c r="T22" s="20"/>
      <c r="U22" s="20"/>
      <c r="V22" s="20"/>
      <c r="W22" s="23"/>
    </row>
    <row r="23" spans="1:23" s="4" customFormat="1" ht="13" x14ac:dyDescent="0.3">
      <c r="A23" s="77" t="s">
        <v>21</v>
      </c>
      <c r="B23" s="77"/>
      <c r="C23" s="78"/>
      <c r="D23" s="78"/>
      <c r="E23" s="78"/>
      <c r="F23" s="78"/>
      <c r="G23" s="78"/>
      <c r="H23" s="78"/>
      <c r="I23" s="78"/>
      <c r="J23" s="85"/>
      <c r="K23" s="59"/>
      <c r="L23" s="59"/>
      <c r="M23" s="59"/>
      <c r="O23" s="38"/>
      <c r="P23" s="20"/>
      <c r="Q23" s="20"/>
      <c r="R23" s="20"/>
      <c r="S23" s="20"/>
      <c r="T23" s="20"/>
      <c r="U23" s="20"/>
      <c r="V23" s="20"/>
      <c r="W23" s="23"/>
    </row>
    <row r="24" spans="1:23" s="4" customFormat="1" ht="13" x14ac:dyDescent="0.3">
      <c r="A24" s="84" t="s">
        <v>17</v>
      </c>
      <c r="B24" s="84" t="s">
        <v>22</v>
      </c>
      <c r="C24" s="59"/>
      <c r="D24" s="78"/>
      <c r="E24" s="78"/>
      <c r="F24" s="78"/>
      <c r="G24" s="78"/>
      <c r="H24" s="78"/>
      <c r="I24" s="78"/>
      <c r="J24" s="85"/>
      <c r="K24" s="59"/>
      <c r="L24" s="59"/>
      <c r="M24" s="59"/>
      <c r="O24" s="19"/>
      <c r="P24" s="20"/>
      <c r="Q24" s="20"/>
      <c r="R24" s="20"/>
      <c r="S24" s="20"/>
      <c r="T24" s="20"/>
      <c r="U24" s="20"/>
      <c r="V24" s="20"/>
      <c r="W24" s="23"/>
    </row>
    <row r="25" spans="1:23" s="4" customFormat="1" ht="13" x14ac:dyDescent="0.3">
      <c r="A25" s="84" t="s">
        <v>23</v>
      </c>
      <c r="B25" s="84" t="s">
        <v>99</v>
      </c>
      <c r="C25" s="88"/>
      <c r="D25" s="88"/>
      <c r="E25" s="88"/>
      <c r="F25" s="88"/>
      <c r="G25" s="89"/>
      <c r="H25" s="89"/>
      <c r="I25" s="89"/>
      <c r="J25" s="90"/>
      <c r="K25" s="59"/>
      <c r="L25" s="59"/>
      <c r="M25" s="59"/>
      <c r="O25" s="19"/>
      <c r="P25" s="20"/>
      <c r="Q25" s="20"/>
      <c r="R25" s="20"/>
      <c r="S25" s="20"/>
      <c r="T25" s="20"/>
      <c r="U25" s="20"/>
      <c r="V25" s="20"/>
      <c r="W25" s="23"/>
    </row>
    <row r="26" spans="1:23" s="4" customFormat="1" ht="26" x14ac:dyDescent="0.3">
      <c r="A26" s="84" t="s">
        <v>107</v>
      </c>
      <c r="B26" s="91"/>
      <c r="C26" s="78">
        <v>120</v>
      </c>
      <c r="D26" s="78">
        <v>1</v>
      </c>
      <c r="E26" s="78">
        <f>C26*D26</f>
        <v>120</v>
      </c>
      <c r="F26" s="97">
        <f>F19</f>
        <v>49</v>
      </c>
      <c r="G26" s="101">
        <f>E26*F26</f>
        <v>5880</v>
      </c>
      <c r="H26" s="101">
        <f t="shared" ref="H26:H27" si="7">G26*0.05</f>
        <v>294</v>
      </c>
      <c r="I26" s="101">
        <f t="shared" ref="I26:I27" si="8">G26*0.1</f>
        <v>588</v>
      </c>
      <c r="J26" s="80">
        <f>G26*$M$6+H26*$M$5+I26*$M$7</f>
        <v>539660.52</v>
      </c>
      <c r="K26" s="59"/>
      <c r="L26" s="59"/>
      <c r="M26" s="59"/>
      <c r="O26" s="19"/>
      <c r="P26" s="20"/>
      <c r="Q26" s="20"/>
      <c r="R26" s="20"/>
      <c r="S26" s="20"/>
      <c r="T26" s="20"/>
      <c r="U26" s="20"/>
      <c r="V26" s="20"/>
      <c r="W26" s="23"/>
    </row>
    <row r="27" spans="1:23" s="4" customFormat="1" ht="13" x14ac:dyDescent="0.3">
      <c r="A27" s="84" t="s">
        <v>125</v>
      </c>
      <c r="B27" s="92"/>
      <c r="C27" s="78">
        <v>100</v>
      </c>
      <c r="D27" s="78">
        <v>1</v>
      </c>
      <c r="E27" s="78">
        <f>C27*D27</f>
        <v>100</v>
      </c>
      <c r="F27" s="102">
        <f>F19</f>
        <v>49</v>
      </c>
      <c r="G27" s="101">
        <f>E27*F27</f>
        <v>4900</v>
      </c>
      <c r="H27" s="101">
        <f t="shared" si="7"/>
        <v>245</v>
      </c>
      <c r="I27" s="101">
        <f t="shared" si="8"/>
        <v>490</v>
      </c>
      <c r="J27" s="80">
        <f>G27*$M$6+H27*$M$5+I27*$M$7</f>
        <v>449717.1</v>
      </c>
      <c r="K27" s="59"/>
      <c r="L27" s="59"/>
      <c r="M27" s="59"/>
      <c r="O27" s="19"/>
      <c r="P27" s="20"/>
      <c r="Q27" s="20"/>
      <c r="R27" s="20"/>
      <c r="S27" s="20"/>
      <c r="T27" s="20"/>
      <c r="U27" s="20"/>
      <c r="V27" s="20"/>
      <c r="W27" s="23"/>
    </row>
    <row r="28" spans="1:23" s="4" customFormat="1" ht="13.5" x14ac:dyDescent="0.3">
      <c r="A28" s="134" t="s">
        <v>24</v>
      </c>
      <c r="B28" s="135"/>
      <c r="C28" s="166"/>
      <c r="D28" s="166"/>
      <c r="E28" s="166"/>
      <c r="F28" s="167"/>
      <c r="G28" s="131">
        <f>SUM(G26:I26,G27:I27)</f>
        <v>12397</v>
      </c>
      <c r="H28" s="132"/>
      <c r="I28" s="133"/>
      <c r="J28" s="87">
        <f>SUM(J26:J26,J27)</f>
        <v>989377.62</v>
      </c>
      <c r="K28" s="59"/>
      <c r="L28" s="59"/>
      <c r="M28" s="59"/>
      <c r="O28" s="19"/>
      <c r="P28" s="20"/>
      <c r="Q28" s="20"/>
      <c r="R28" s="20"/>
      <c r="S28" s="20"/>
      <c r="T28" s="24"/>
      <c r="U28" s="20"/>
      <c r="V28" s="20"/>
      <c r="W28" s="21"/>
    </row>
    <row r="29" spans="1:23" s="4" customFormat="1" ht="15" x14ac:dyDescent="0.3">
      <c r="A29" s="81" t="s">
        <v>128</v>
      </c>
      <c r="B29" s="110"/>
      <c r="C29" s="159"/>
      <c r="D29" s="160"/>
      <c r="E29" s="160"/>
      <c r="F29" s="161"/>
      <c r="G29" s="163">
        <f>ROUND(SUM(G22,G28),-2)</f>
        <v>13700</v>
      </c>
      <c r="H29" s="164"/>
      <c r="I29" s="165"/>
      <c r="J29" s="94">
        <f>ROUND(J28+J22,-3)</f>
        <v>1092000</v>
      </c>
      <c r="K29" s="59"/>
      <c r="L29" s="59"/>
      <c r="M29" s="59"/>
      <c r="O29" s="19"/>
      <c r="P29" s="20"/>
      <c r="Q29" s="20"/>
      <c r="R29" s="20"/>
      <c r="S29" s="20"/>
      <c r="T29" s="24"/>
      <c r="U29" s="20"/>
      <c r="V29" s="20"/>
      <c r="W29" s="21"/>
    </row>
    <row r="30" spans="1:23" s="4" customFormat="1" ht="15" x14ac:dyDescent="0.3">
      <c r="A30" s="82" t="s">
        <v>129</v>
      </c>
      <c r="B30" s="111"/>
      <c r="C30" s="159"/>
      <c r="D30" s="160"/>
      <c r="E30" s="160"/>
      <c r="F30" s="160"/>
      <c r="G30" s="160"/>
      <c r="H30" s="160"/>
      <c r="I30" s="161"/>
      <c r="J30" s="94">
        <v>0</v>
      </c>
      <c r="K30" s="59"/>
      <c r="L30" s="59"/>
      <c r="M30" s="59"/>
      <c r="O30" s="25"/>
      <c r="P30" s="19"/>
      <c r="Q30" s="19"/>
      <c r="R30" s="19"/>
      <c r="S30" s="19"/>
      <c r="T30" s="125"/>
      <c r="U30" s="125"/>
      <c r="V30" s="125"/>
      <c r="W30" s="26"/>
    </row>
    <row r="31" spans="1:23" s="4" customFormat="1" ht="17.25" customHeight="1" x14ac:dyDescent="0.3">
      <c r="A31" s="83" t="s">
        <v>130</v>
      </c>
      <c r="B31" s="112"/>
      <c r="C31" s="157"/>
      <c r="D31" s="157"/>
      <c r="E31" s="157"/>
      <c r="F31" s="157"/>
      <c r="G31" s="157"/>
      <c r="H31" s="157"/>
      <c r="I31" s="158"/>
      <c r="J31" s="94">
        <f>ROUND(SUM(J28,J22,J30),-3)</f>
        <v>1092000</v>
      </c>
      <c r="K31" s="59"/>
      <c r="L31" s="59"/>
      <c r="M31" s="59"/>
      <c r="O31" s="36"/>
      <c r="P31" s="19"/>
      <c r="Q31" s="19"/>
      <c r="R31" s="19"/>
      <c r="S31" s="19"/>
      <c r="T31" s="19"/>
      <c r="U31" s="19"/>
      <c r="V31" s="19"/>
      <c r="W31" s="19"/>
    </row>
    <row r="32" spans="1:23" s="4" customFormat="1" ht="13" x14ac:dyDescent="0.3">
      <c r="O32" s="36"/>
      <c r="P32" s="20"/>
      <c r="Q32" s="19"/>
      <c r="R32" s="19"/>
      <c r="S32" s="19"/>
      <c r="T32" s="19"/>
      <c r="U32" s="19"/>
      <c r="V32" s="19"/>
      <c r="W32" s="19"/>
    </row>
    <row r="33" spans="1:23" s="4" customFormat="1" ht="13" x14ac:dyDescent="0.3">
      <c r="A33" s="3" t="s">
        <v>25</v>
      </c>
      <c r="B33" s="3"/>
      <c r="O33" s="36"/>
      <c r="P33" s="20"/>
      <c r="Q33" s="19"/>
      <c r="R33" s="19"/>
      <c r="S33" s="19"/>
      <c r="T33" s="19"/>
      <c r="U33" s="19"/>
      <c r="V33" s="19"/>
      <c r="W33" s="19"/>
    </row>
    <row r="34" spans="1:23" s="4" customFormat="1" ht="15.5" x14ac:dyDescent="0.3">
      <c r="A34" s="124" t="s">
        <v>132</v>
      </c>
      <c r="B34" s="124"/>
      <c r="C34" s="124"/>
      <c r="D34" s="124"/>
      <c r="E34" s="124"/>
      <c r="F34" s="124"/>
      <c r="G34" s="124"/>
      <c r="H34" s="124"/>
      <c r="I34" s="124"/>
      <c r="J34" s="124"/>
      <c r="O34" s="36"/>
      <c r="P34" s="20"/>
      <c r="Q34" s="19"/>
      <c r="R34" s="19"/>
      <c r="S34" s="19"/>
      <c r="T34" s="19"/>
      <c r="U34" s="19"/>
      <c r="V34" s="19"/>
      <c r="W34" s="19"/>
    </row>
    <row r="35" spans="1:23" s="4" customFormat="1" ht="45" customHeight="1" x14ac:dyDescent="0.3">
      <c r="A35" s="128" t="s">
        <v>133</v>
      </c>
      <c r="B35" s="128"/>
      <c r="C35" s="128"/>
      <c r="D35" s="128"/>
      <c r="E35" s="128"/>
      <c r="F35" s="128"/>
      <c r="G35" s="128"/>
      <c r="H35" s="128"/>
      <c r="I35" s="128"/>
      <c r="J35" s="128"/>
      <c r="O35" s="19"/>
      <c r="P35" s="20"/>
      <c r="Q35" s="19"/>
      <c r="R35" s="19"/>
      <c r="S35" s="19"/>
      <c r="T35" s="19"/>
      <c r="U35" s="19"/>
      <c r="V35" s="19"/>
      <c r="W35" s="19"/>
    </row>
    <row r="36" spans="1:23" s="4" customFormat="1" ht="15.5" x14ac:dyDescent="0.3">
      <c r="A36" s="126" t="s">
        <v>134</v>
      </c>
      <c r="B36" s="126"/>
      <c r="C36" s="126"/>
      <c r="D36" s="126"/>
      <c r="E36" s="126"/>
      <c r="F36" s="126"/>
      <c r="G36" s="126"/>
      <c r="H36" s="126"/>
      <c r="I36" s="126"/>
      <c r="J36" s="126"/>
      <c r="O36" s="19"/>
      <c r="P36" s="27"/>
      <c r="Q36" s="27"/>
      <c r="R36" s="27"/>
      <c r="S36" s="27"/>
      <c r="T36" s="27"/>
      <c r="U36" s="19"/>
      <c r="V36" s="19"/>
      <c r="W36" s="19"/>
    </row>
    <row r="37" spans="1:23" s="4" customFormat="1" ht="15.5" x14ac:dyDescent="0.3">
      <c r="A37" s="126" t="s">
        <v>135</v>
      </c>
      <c r="B37" s="126"/>
      <c r="C37" s="126"/>
      <c r="D37" s="126"/>
      <c r="E37" s="126"/>
      <c r="F37" s="126"/>
      <c r="G37" s="126"/>
      <c r="H37" s="126"/>
      <c r="I37" s="126"/>
      <c r="J37" s="126"/>
      <c r="O37" s="19"/>
      <c r="P37" s="20"/>
      <c r="Q37" s="20"/>
      <c r="R37" s="20"/>
      <c r="S37" s="20"/>
      <c r="T37" s="28"/>
      <c r="U37" s="29"/>
      <c r="V37" s="29"/>
      <c r="W37" s="21"/>
    </row>
    <row r="38" spans="1:23" s="4" customFormat="1" ht="15.5" x14ac:dyDescent="0.3">
      <c r="A38" s="126" t="s">
        <v>136</v>
      </c>
      <c r="B38" s="126"/>
      <c r="C38" s="126"/>
      <c r="D38" s="126"/>
      <c r="E38" s="126"/>
      <c r="F38" s="126"/>
      <c r="G38" s="126"/>
      <c r="H38" s="126"/>
      <c r="I38" s="126"/>
      <c r="J38" s="126"/>
      <c r="O38" s="19"/>
      <c r="P38" s="20"/>
      <c r="Q38" s="20"/>
      <c r="R38" s="20"/>
      <c r="S38" s="20"/>
      <c r="T38" s="28"/>
      <c r="U38" s="29"/>
      <c r="V38" s="29"/>
      <c r="W38" s="21"/>
    </row>
    <row r="39" spans="1:23" s="4" customFormat="1" ht="15.5" x14ac:dyDescent="0.3">
      <c r="A39" s="124" t="s">
        <v>137</v>
      </c>
      <c r="B39" s="124"/>
      <c r="C39" s="124"/>
      <c r="D39" s="124"/>
      <c r="E39" s="124"/>
      <c r="F39" s="124"/>
      <c r="G39" s="124"/>
      <c r="H39" s="124"/>
      <c r="I39" s="124"/>
      <c r="J39" s="124"/>
    </row>
    <row r="40" spans="1:23" s="4" customFormat="1" ht="15.5" x14ac:dyDescent="0.3">
      <c r="A40" s="124" t="s">
        <v>138</v>
      </c>
      <c r="B40" s="124"/>
      <c r="C40" s="124"/>
      <c r="D40" s="124"/>
      <c r="E40" s="124"/>
      <c r="F40" s="124"/>
      <c r="G40" s="124"/>
      <c r="H40" s="124"/>
      <c r="I40" s="124"/>
      <c r="J40" s="124"/>
    </row>
    <row r="41" spans="1:23" s="4" customFormat="1" ht="15.75" customHeight="1" x14ac:dyDescent="0.3">
      <c r="A41" s="128" t="s">
        <v>131</v>
      </c>
      <c r="B41" s="129"/>
      <c r="C41" s="129"/>
      <c r="D41" s="129"/>
      <c r="E41" s="129"/>
      <c r="F41" s="129"/>
      <c r="G41" s="129"/>
      <c r="H41" s="129"/>
      <c r="I41" s="129"/>
      <c r="J41" s="129"/>
    </row>
    <row r="42" spans="1:23" s="73" customFormat="1" ht="17.25" customHeight="1" x14ac:dyDescent="0.3">
      <c r="A42" s="124" t="s">
        <v>139</v>
      </c>
      <c r="B42" s="124"/>
      <c r="C42" s="124"/>
      <c r="D42" s="124"/>
      <c r="E42" s="124"/>
      <c r="F42" s="124"/>
      <c r="G42" s="124"/>
      <c r="H42" s="124"/>
      <c r="I42" s="124"/>
      <c r="J42" s="124"/>
    </row>
    <row r="43" spans="1:23" s="73" customFormat="1" ht="17.25" customHeight="1" x14ac:dyDescent="0.3">
      <c r="A43" s="153"/>
      <c r="B43" s="153"/>
      <c r="C43" s="153"/>
      <c r="D43" s="153"/>
      <c r="E43" s="153"/>
      <c r="F43" s="153"/>
      <c r="G43" s="153"/>
      <c r="H43" s="153"/>
      <c r="I43" s="153"/>
      <c r="J43" s="153"/>
    </row>
    <row r="44" spans="1:23" s="73" customFormat="1" ht="17.25" customHeight="1" x14ac:dyDescent="0.3">
      <c r="A44" s="155"/>
      <c r="B44" s="155"/>
      <c r="C44" s="155"/>
      <c r="D44" s="155"/>
      <c r="E44" s="155"/>
      <c r="F44" s="155"/>
      <c r="G44" s="155"/>
      <c r="H44" s="155"/>
      <c r="I44" s="155"/>
      <c r="J44" s="155"/>
      <c r="K44" s="74"/>
    </row>
    <row r="45" spans="1:23" s="73" customFormat="1" ht="17.25" customHeight="1" x14ac:dyDescent="0.3">
      <c r="A45" s="155"/>
      <c r="B45" s="155"/>
      <c r="C45" s="155"/>
      <c r="D45" s="155"/>
      <c r="E45" s="155"/>
      <c r="F45" s="155"/>
      <c r="G45" s="155"/>
      <c r="H45" s="155"/>
      <c r="I45" s="155"/>
      <c r="J45" s="155"/>
      <c r="M45" s="75"/>
    </row>
    <row r="46" spans="1:23" s="73" customFormat="1" ht="32.25" customHeight="1" x14ac:dyDescent="0.3">
      <c r="A46" s="153"/>
      <c r="B46" s="153"/>
      <c r="C46" s="153"/>
      <c r="D46" s="153"/>
      <c r="E46" s="153"/>
      <c r="F46" s="153"/>
      <c r="G46" s="153"/>
      <c r="H46" s="153"/>
      <c r="I46" s="153"/>
      <c r="J46" s="153"/>
    </row>
    <row r="47" spans="1:23" s="73" customFormat="1" ht="15.5" x14ac:dyDescent="0.3">
      <c r="A47" s="155"/>
      <c r="B47" s="155"/>
      <c r="C47" s="155"/>
      <c r="D47" s="155"/>
      <c r="E47" s="155"/>
      <c r="F47" s="155"/>
      <c r="G47" s="155"/>
      <c r="H47" s="155"/>
      <c r="I47" s="155"/>
      <c r="J47" s="155"/>
    </row>
    <row r="48" spans="1:23" s="4" customFormat="1" ht="15.5" x14ac:dyDescent="0.3">
      <c r="A48" s="127"/>
      <c r="B48" s="127"/>
      <c r="C48" s="127"/>
      <c r="D48" s="127"/>
      <c r="E48" s="127"/>
      <c r="F48" s="127"/>
      <c r="G48" s="127"/>
      <c r="H48" s="127"/>
      <c r="I48" s="127"/>
      <c r="J48" s="127"/>
    </row>
    <row r="49" spans="1:11" s="4" customFormat="1" ht="18.75" customHeight="1" x14ac:dyDescent="0.3">
      <c r="A49" s="9"/>
      <c r="B49" s="9"/>
      <c r="C49" s="9"/>
      <c r="D49" s="9"/>
      <c r="E49" s="9"/>
      <c r="F49" s="9"/>
      <c r="G49" s="9"/>
      <c r="H49" s="9"/>
      <c r="I49" s="9"/>
      <c r="J49" s="9"/>
      <c r="K49" s="30"/>
    </row>
    <row r="50" spans="1:11" s="4" customFormat="1" ht="19.5" customHeight="1" x14ac:dyDescent="0.3">
      <c r="A50" s="39"/>
      <c r="B50" s="39"/>
      <c r="C50" s="39"/>
      <c r="D50" s="9"/>
      <c r="E50" s="9"/>
      <c r="F50" s="9"/>
      <c r="G50" s="9"/>
      <c r="H50" s="9"/>
      <c r="I50" s="9"/>
      <c r="J50" s="9"/>
      <c r="K50" s="31"/>
    </row>
    <row r="51" spans="1:11" s="4" customFormat="1" ht="18" customHeight="1" x14ac:dyDescent="0.35">
      <c r="A51" s="40"/>
      <c r="B51" s="40"/>
      <c r="C51"/>
      <c r="D51" s="9"/>
      <c r="E51" s="9"/>
      <c r="F51" s="9"/>
      <c r="G51" s="9"/>
      <c r="H51" s="9"/>
      <c r="I51" s="9"/>
      <c r="J51" s="9"/>
      <c r="K51" s="31"/>
    </row>
    <row r="52" spans="1:11" s="4" customFormat="1" ht="15.5" x14ac:dyDescent="0.35">
      <c r="A52"/>
      <c r="B52"/>
      <c r="C52" s="41"/>
      <c r="D52" s="9"/>
      <c r="E52" s="9"/>
      <c r="F52" s="9"/>
      <c r="G52" s="9"/>
      <c r="H52" s="9"/>
      <c r="I52" s="9"/>
      <c r="J52" s="9"/>
      <c r="K52" s="30"/>
    </row>
    <row r="53" spans="1:11" s="4" customFormat="1" ht="15.5" x14ac:dyDescent="0.35">
      <c r="A53" s="41"/>
      <c r="B53" s="41"/>
      <c r="C53"/>
      <c r="D53" s="9"/>
      <c r="E53" s="9"/>
      <c r="F53" s="9"/>
      <c r="G53" s="9"/>
      <c r="H53" s="9"/>
      <c r="I53" s="9"/>
      <c r="J53" s="9"/>
      <c r="K53" s="30"/>
    </row>
    <row r="54" spans="1:11" s="4" customFormat="1" ht="15.5" x14ac:dyDescent="0.35">
      <c r="A54" s="42"/>
      <c r="B54" s="42"/>
      <c r="C54"/>
      <c r="D54" s="9"/>
      <c r="E54" s="9"/>
      <c r="F54" s="9"/>
      <c r="G54" s="9"/>
      <c r="H54" s="9"/>
      <c r="I54" s="9"/>
      <c r="J54" s="9"/>
      <c r="K54" s="30"/>
    </row>
    <row r="55" spans="1:11" s="4" customFormat="1" ht="15.5" x14ac:dyDescent="0.35">
      <c r="A55" s="42"/>
      <c r="B55" s="42"/>
      <c r="C55"/>
      <c r="D55" s="9"/>
      <c r="E55" s="9"/>
      <c r="F55" s="9"/>
      <c r="G55" s="9"/>
      <c r="H55" s="9"/>
      <c r="I55" s="9"/>
      <c r="J55" s="9"/>
      <c r="K55" s="30"/>
    </row>
    <row r="56" spans="1:11" s="4" customFormat="1" ht="15.5" x14ac:dyDescent="0.35">
      <c r="A56" s="42"/>
      <c r="B56" s="42"/>
      <c r="C56"/>
      <c r="D56" s="9"/>
      <c r="E56" s="9"/>
      <c r="F56" s="9"/>
      <c r="G56" s="9"/>
      <c r="H56" s="9"/>
      <c r="I56" s="9"/>
      <c r="J56" s="9"/>
      <c r="K56" s="30"/>
    </row>
    <row r="57" spans="1:11" s="4" customFormat="1" ht="15.5" x14ac:dyDescent="0.35">
      <c r="A57" s="42"/>
      <c r="B57" s="42"/>
      <c r="C57"/>
      <c r="D57" s="9"/>
      <c r="E57" s="9"/>
      <c r="F57" s="9"/>
      <c r="G57" s="9"/>
      <c r="H57" s="9"/>
      <c r="I57" s="9"/>
      <c r="J57" s="9"/>
      <c r="K57" s="30"/>
    </row>
    <row r="58" spans="1:11" s="4" customFormat="1" ht="15.5" x14ac:dyDescent="0.35">
      <c r="A58" s="43"/>
      <c r="B58" s="43"/>
      <c r="C58"/>
      <c r="D58" s="9"/>
      <c r="E58" s="9"/>
      <c r="F58" s="9"/>
      <c r="G58" s="9"/>
      <c r="H58" s="9"/>
      <c r="I58" s="9"/>
      <c r="J58" s="9"/>
    </row>
    <row r="59" spans="1:11" s="4" customFormat="1" ht="15.5" x14ac:dyDescent="0.35">
      <c r="A59" s="43"/>
      <c r="B59" s="43"/>
      <c r="C59"/>
      <c r="D59" s="9"/>
      <c r="E59" s="9"/>
      <c r="F59" s="9"/>
      <c r="G59" s="9"/>
      <c r="H59" s="9"/>
      <c r="I59" s="9"/>
      <c r="J59" s="9"/>
    </row>
    <row r="60" spans="1:11" ht="15.5" x14ac:dyDescent="0.35">
      <c r="A60" s="44"/>
      <c r="B60" s="44"/>
      <c r="C60"/>
    </row>
    <row r="61" spans="1:11" ht="15.5" x14ac:dyDescent="0.35">
      <c r="A61" s="42"/>
      <c r="B61" s="42"/>
      <c r="C61"/>
    </row>
    <row r="62" spans="1:11" ht="15.5" x14ac:dyDescent="0.35">
      <c r="A62" s="42"/>
      <c r="B62" s="42"/>
      <c r="C62"/>
    </row>
    <row r="63" spans="1:11" ht="15.5" x14ac:dyDescent="0.35">
      <c r="A63" s="42"/>
      <c r="B63" s="42"/>
      <c r="C63"/>
    </row>
  </sheetData>
  <mergeCells count="26">
    <mergeCell ref="A1:J1"/>
    <mergeCell ref="L4:M4"/>
    <mergeCell ref="A22:F22"/>
    <mergeCell ref="G22:I22"/>
    <mergeCell ref="A28:F28"/>
    <mergeCell ref="G28:I28"/>
    <mergeCell ref="A40:J40"/>
    <mergeCell ref="C29:F29"/>
    <mergeCell ref="G29:I29"/>
    <mergeCell ref="C30:I30"/>
    <mergeCell ref="T30:V30"/>
    <mergeCell ref="C31:I31"/>
    <mergeCell ref="A34:J34"/>
    <mergeCell ref="A35:J35"/>
    <mergeCell ref="A36:J36"/>
    <mergeCell ref="A37:J37"/>
    <mergeCell ref="A38:J38"/>
    <mergeCell ref="A39:J39"/>
    <mergeCell ref="A41:J41"/>
    <mergeCell ref="A48:J48"/>
    <mergeCell ref="A42:J42"/>
    <mergeCell ref="A43:J43"/>
    <mergeCell ref="A44:J44"/>
    <mergeCell ref="A45:J45"/>
    <mergeCell ref="A46:J46"/>
    <mergeCell ref="A47:J47"/>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3"/>
  <sheetViews>
    <sheetView zoomScale="115" zoomScaleNormal="115" workbookViewId="0">
      <selection activeCell="M17" sqref="M17"/>
    </sheetView>
  </sheetViews>
  <sheetFormatPr defaultRowHeight="14.5" x14ac:dyDescent="0.35"/>
  <cols>
    <col min="1" max="1" width="42.81640625" customWidth="1"/>
    <col min="2" max="4" width="12.1796875" customWidth="1"/>
    <col min="5" max="5" width="13.26953125" customWidth="1"/>
    <col min="6" max="9" width="12.1796875" customWidth="1"/>
    <col min="11" max="11" width="12.453125" customWidth="1"/>
    <col min="14" max="14" width="37" customWidth="1"/>
  </cols>
  <sheetData>
    <row r="1" spans="1:21" ht="31.5" customHeight="1" x14ac:dyDescent="0.35">
      <c r="A1" s="170" t="s">
        <v>29</v>
      </c>
      <c r="B1" s="170"/>
      <c r="C1" s="170"/>
      <c r="D1" s="170"/>
      <c r="E1" s="170"/>
      <c r="F1" s="170"/>
      <c r="G1" s="170"/>
      <c r="H1" s="170"/>
      <c r="I1" s="170"/>
    </row>
    <row r="3" spans="1:21" s="4" customFormat="1" ht="13" x14ac:dyDescent="0.3">
      <c r="A3" s="171" t="s">
        <v>30</v>
      </c>
      <c r="B3" s="16" t="s">
        <v>31</v>
      </c>
      <c r="C3" s="16" t="s">
        <v>32</v>
      </c>
      <c r="D3" s="16" t="s">
        <v>33</v>
      </c>
      <c r="E3" s="16" t="s">
        <v>34</v>
      </c>
      <c r="F3" s="16" t="s">
        <v>35</v>
      </c>
      <c r="G3" s="16" t="s">
        <v>36</v>
      </c>
      <c r="H3" s="16" t="s">
        <v>37</v>
      </c>
      <c r="I3" s="16" t="s">
        <v>38</v>
      </c>
    </row>
    <row r="4" spans="1:21" s="4" customFormat="1" ht="54" x14ac:dyDescent="0.3">
      <c r="A4" s="171"/>
      <c r="B4" s="16" t="s">
        <v>39</v>
      </c>
      <c r="C4" s="16" t="s">
        <v>40</v>
      </c>
      <c r="D4" s="16" t="s">
        <v>41</v>
      </c>
      <c r="E4" s="16" t="s">
        <v>42</v>
      </c>
      <c r="F4" s="16" t="s">
        <v>43</v>
      </c>
      <c r="G4" s="16" t="s">
        <v>44</v>
      </c>
      <c r="H4" s="16" t="s">
        <v>45</v>
      </c>
      <c r="I4" s="16" t="s">
        <v>46</v>
      </c>
    </row>
    <row r="5" spans="1:21" s="4" customFormat="1" ht="15.5" x14ac:dyDescent="0.3">
      <c r="A5" s="113" t="s">
        <v>151</v>
      </c>
      <c r="B5" s="114">
        <v>8</v>
      </c>
      <c r="C5" s="114">
        <v>1</v>
      </c>
      <c r="D5" s="114">
        <f>B5*C5</f>
        <v>8</v>
      </c>
      <c r="E5" s="114">
        <f>'Table 1'!F11</f>
        <v>1</v>
      </c>
      <c r="F5" s="114">
        <f>D5*E5</f>
        <v>8</v>
      </c>
      <c r="G5" s="114">
        <f>F5*0.05</f>
        <v>0.4</v>
      </c>
      <c r="H5" s="114">
        <f>F5*0.1</f>
        <v>0.8</v>
      </c>
      <c r="I5" s="115">
        <f>F5*$L$7+G5*$L$6+H5*$L$8</f>
        <v>512.04480000000001</v>
      </c>
      <c r="K5" s="123" t="s">
        <v>12</v>
      </c>
      <c r="L5" s="123"/>
      <c r="N5" s="32"/>
      <c r="O5" s="32"/>
      <c r="P5" s="32"/>
      <c r="Q5" s="32"/>
      <c r="R5" s="32"/>
      <c r="S5" s="32"/>
      <c r="T5" s="32"/>
      <c r="U5" s="32"/>
    </row>
    <row r="6" spans="1:21" s="4" customFormat="1" ht="15.5" x14ac:dyDescent="0.3">
      <c r="A6" s="113" t="s">
        <v>147</v>
      </c>
      <c r="B6" s="114">
        <v>4</v>
      </c>
      <c r="C6" s="114">
        <v>1</v>
      </c>
      <c r="D6" s="114">
        <f t="shared" ref="D6:D12" si="0">B6*C6</f>
        <v>4</v>
      </c>
      <c r="E6" s="116">
        <f>'Table 1'!F12</f>
        <v>15.666666666666666</v>
      </c>
      <c r="F6" s="116">
        <f t="shared" ref="F6:F8" si="1">D6*E6</f>
        <v>62.666666666666664</v>
      </c>
      <c r="G6" s="117">
        <f t="shared" ref="G6:G8" si="2">F6*0.05</f>
        <v>3.1333333333333333</v>
      </c>
      <c r="H6" s="117">
        <f t="shared" ref="H6:H8" si="3">F6*0.1</f>
        <v>6.2666666666666666</v>
      </c>
      <c r="I6" s="115">
        <f>F6*$L$7+G6*$L$6+H6*$L$8</f>
        <v>4011.0176000000001</v>
      </c>
      <c r="K6" s="10" t="s">
        <v>14</v>
      </c>
      <c r="L6" s="11">
        <v>76.912000000000006</v>
      </c>
      <c r="N6" s="32"/>
      <c r="O6" s="29"/>
      <c r="P6" s="29"/>
      <c r="Q6" s="29"/>
      <c r="R6" s="29"/>
      <c r="S6" s="29"/>
      <c r="T6" s="29"/>
      <c r="U6" s="29"/>
    </row>
    <row r="7" spans="1:21" s="4" customFormat="1" ht="15.5" x14ac:dyDescent="0.3">
      <c r="A7" s="113" t="s">
        <v>148</v>
      </c>
      <c r="B7" s="114">
        <v>16</v>
      </c>
      <c r="C7" s="114">
        <v>1</v>
      </c>
      <c r="D7" s="114">
        <f t="shared" si="0"/>
        <v>16</v>
      </c>
      <c r="E7" s="114">
        <f>'Table 1'!F13</f>
        <v>0.1</v>
      </c>
      <c r="F7" s="114">
        <f t="shared" si="1"/>
        <v>1.6</v>
      </c>
      <c r="G7" s="114">
        <f t="shared" si="2"/>
        <v>8.0000000000000016E-2</v>
      </c>
      <c r="H7" s="114">
        <f t="shared" si="3"/>
        <v>0.16000000000000003</v>
      </c>
      <c r="I7" s="115">
        <f>F7*$L$7+G7*$L$6+H7*$L$8</f>
        <v>102.40896000000001</v>
      </c>
      <c r="K7" s="10" t="s">
        <v>16</v>
      </c>
      <c r="L7" s="11">
        <v>57.072000000000003</v>
      </c>
      <c r="N7" s="32"/>
      <c r="O7" s="27"/>
      <c r="P7" s="27"/>
      <c r="Q7" s="27"/>
      <c r="R7" s="27"/>
      <c r="S7" s="27"/>
      <c r="T7" s="27"/>
      <c r="U7" s="27"/>
    </row>
    <row r="8" spans="1:21" s="4" customFormat="1" ht="16.5" customHeight="1" x14ac:dyDescent="0.3">
      <c r="A8" s="113" t="s">
        <v>149</v>
      </c>
      <c r="B8" s="114">
        <v>40</v>
      </c>
      <c r="C8" s="114">
        <v>1</v>
      </c>
      <c r="D8" s="114">
        <f t="shared" si="0"/>
        <v>40</v>
      </c>
      <c r="E8" s="114">
        <f>'Table 1'!F14</f>
        <v>10</v>
      </c>
      <c r="F8" s="114">
        <f t="shared" si="1"/>
        <v>400</v>
      </c>
      <c r="G8" s="114">
        <f t="shared" si="2"/>
        <v>20</v>
      </c>
      <c r="H8" s="114">
        <f t="shared" si="3"/>
        <v>40</v>
      </c>
      <c r="I8" s="115">
        <f>F8*$L$7+G8*$L$6+H8*$L$8</f>
        <v>25602.240000000005</v>
      </c>
      <c r="K8" s="10" t="s">
        <v>18</v>
      </c>
      <c r="L8" s="11">
        <v>30.880000000000003</v>
      </c>
      <c r="N8" s="32"/>
      <c r="O8" s="29"/>
      <c r="P8" s="29"/>
      <c r="Q8" s="29"/>
      <c r="R8" s="29"/>
      <c r="S8" s="29"/>
      <c r="T8" s="29"/>
      <c r="U8" s="29"/>
    </row>
    <row r="9" spans="1:21" s="4" customFormat="1" ht="16.5" customHeight="1" x14ac:dyDescent="0.3">
      <c r="A9" s="77" t="s">
        <v>100</v>
      </c>
      <c r="B9" s="114">
        <v>4</v>
      </c>
      <c r="C9" s="114">
        <v>1</v>
      </c>
      <c r="D9" s="114">
        <f t="shared" si="0"/>
        <v>4</v>
      </c>
      <c r="E9" s="114">
        <f>'Table 1'!F15</f>
        <v>2</v>
      </c>
      <c r="F9" s="114">
        <f t="shared" ref="F9:F12" si="4">D9*E9</f>
        <v>8</v>
      </c>
      <c r="G9" s="114">
        <f t="shared" ref="G9:G12" si="5">F9*0.05</f>
        <v>0.4</v>
      </c>
      <c r="H9" s="114">
        <f t="shared" ref="H9:H12" si="6">F9*0.1</f>
        <v>0.8</v>
      </c>
      <c r="I9" s="115">
        <f t="shared" ref="I9:I12" si="7">F9*$L$7+G9*$L$6+H9*$L$8</f>
        <v>512.04480000000001</v>
      </c>
      <c r="L9" s="37"/>
      <c r="N9" s="32"/>
      <c r="O9" s="29"/>
      <c r="P9" s="29"/>
      <c r="Q9" s="29"/>
      <c r="R9" s="29"/>
      <c r="S9" s="29"/>
      <c r="T9" s="29"/>
      <c r="U9" s="29"/>
    </row>
    <row r="10" spans="1:21" s="4" customFormat="1" ht="16.5" customHeight="1" x14ac:dyDescent="0.3">
      <c r="A10" s="77" t="s">
        <v>102</v>
      </c>
      <c r="B10" s="114">
        <v>8</v>
      </c>
      <c r="C10" s="114">
        <v>1</v>
      </c>
      <c r="D10" s="114">
        <f t="shared" si="0"/>
        <v>8</v>
      </c>
      <c r="E10" s="114">
        <f>'Table 1'!F16</f>
        <v>2</v>
      </c>
      <c r="F10" s="114">
        <f t="shared" si="4"/>
        <v>16</v>
      </c>
      <c r="G10" s="114">
        <f t="shared" si="5"/>
        <v>0.8</v>
      </c>
      <c r="H10" s="114">
        <f t="shared" si="6"/>
        <v>1.6</v>
      </c>
      <c r="I10" s="115">
        <f t="shared" si="7"/>
        <v>1024.0896</v>
      </c>
      <c r="L10" s="37"/>
      <c r="N10" s="32"/>
      <c r="O10" s="29"/>
      <c r="P10" s="29"/>
      <c r="Q10" s="29"/>
      <c r="R10" s="29"/>
      <c r="S10" s="29"/>
      <c r="T10" s="29"/>
      <c r="U10" s="29"/>
    </row>
    <row r="11" spans="1:21" s="4" customFormat="1" ht="16.5" customHeight="1" x14ac:dyDescent="0.3">
      <c r="A11" s="77" t="s">
        <v>101</v>
      </c>
      <c r="B11" s="114">
        <v>2</v>
      </c>
      <c r="C11" s="114">
        <v>1</v>
      </c>
      <c r="D11" s="114">
        <f t="shared" si="0"/>
        <v>2</v>
      </c>
      <c r="E11" s="114">
        <f>'Table 1'!F17</f>
        <v>3</v>
      </c>
      <c r="F11" s="114">
        <f t="shared" si="4"/>
        <v>6</v>
      </c>
      <c r="G11" s="114">
        <f t="shared" si="5"/>
        <v>0.30000000000000004</v>
      </c>
      <c r="H11" s="114">
        <f t="shared" si="6"/>
        <v>0.60000000000000009</v>
      </c>
      <c r="I11" s="115">
        <f t="shared" si="7"/>
        <v>384.03360000000004</v>
      </c>
      <c r="L11" s="37"/>
      <c r="N11" s="32"/>
      <c r="O11" s="29"/>
      <c r="P11" s="29"/>
      <c r="Q11" s="29"/>
      <c r="R11" s="29"/>
      <c r="S11" s="29"/>
      <c r="T11" s="29"/>
      <c r="U11" s="29"/>
    </row>
    <row r="12" spans="1:21" s="4" customFormat="1" ht="13" x14ac:dyDescent="0.3">
      <c r="A12" s="77" t="s">
        <v>103</v>
      </c>
      <c r="B12" s="114">
        <v>2</v>
      </c>
      <c r="C12" s="114">
        <v>1</v>
      </c>
      <c r="D12" s="114">
        <f t="shared" si="0"/>
        <v>2</v>
      </c>
      <c r="E12" s="114">
        <f>'Table 1'!F18</f>
        <v>1</v>
      </c>
      <c r="F12" s="114">
        <f t="shared" si="4"/>
        <v>2</v>
      </c>
      <c r="G12" s="114">
        <f t="shared" si="5"/>
        <v>0.1</v>
      </c>
      <c r="H12" s="114">
        <f t="shared" si="6"/>
        <v>0.2</v>
      </c>
      <c r="I12" s="115">
        <f t="shared" si="7"/>
        <v>128.0112</v>
      </c>
      <c r="L12" s="37"/>
      <c r="N12" s="32"/>
      <c r="O12" s="29"/>
      <c r="P12" s="29"/>
      <c r="Q12" s="29"/>
      <c r="R12" s="29"/>
      <c r="S12" s="29"/>
      <c r="T12" s="29"/>
      <c r="U12" s="29"/>
    </row>
    <row r="13" spans="1:21" s="4" customFormat="1" ht="15.5" x14ac:dyDescent="0.3">
      <c r="A13" s="77" t="s">
        <v>150</v>
      </c>
      <c r="B13" s="114"/>
      <c r="C13" s="114"/>
      <c r="D13" s="114"/>
      <c r="E13" s="114"/>
      <c r="F13" s="114"/>
      <c r="G13" s="114"/>
      <c r="H13" s="114"/>
      <c r="I13" s="115"/>
      <c r="L13" s="37"/>
      <c r="N13" s="32"/>
      <c r="O13" s="29"/>
      <c r="P13" s="29"/>
      <c r="Q13" s="29"/>
      <c r="R13" s="29"/>
      <c r="S13" s="29"/>
      <c r="T13" s="29"/>
      <c r="U13" s="29"/>
    </row>
    <row r="14" spans="1:21" s="4" customFormat="1" ht="13" x14ac:dyDescent="0.3">
      <c r="A14" s="118" t="s">
        <v>52</v>
      </c>
      <c r="B14" s="78">
        <v>300</v>
      </c>
      <c r="C14" s="78">
        <v>1</v>
      </c>
      <c r="D14" s="78">
        <f t="shared" ref="D14:D16" si="8">B14*C14</f>
        <v>300</v>
      </c>
      <c r="E14" s="78">
        <v>1</v>
      </c>
      <c r="F14" s="78">
        <f t="shared" ref="F14:F16" si="9">D14*E14</f>
        <v>300</v>
      </c>
      <c r="G14" s="78">
        <f t="shared" ref="G14:G16" si="10">F14*0.05</f>
        <v>15</v>
      </c>
      <c r="H14" s="78">
        <f t="shared" ref="H14:H16" si="11">F14*0.1</f>
        <v>30</v>
      </c>
      <c r="I14" s="80">
        <f t="shared" ref="I14:I16" si="12">F14*$L$7+G14*$L$6+H14*$L$8</f>
        <v>19201.680000000004</v>
      </c>
      <c r="L14" s="37"/>
      <c r="N14" s="32"/>
      <c r="O14" s="29"/>
      <c r="P14" s="29"/>
      <c r="Q14" s="29"/>
      <c r="R14" s="29"/>
      <c r="S14" s="29"/>
      <c r="T14" s="29"/>
      <c r="U14" s="29"/>
    </row>
    <row r="15" spans="1:21" s="4" customFormat="1" ht="13" x14ac:dyDescent="0.3">
      <c r="A15" s="118" t="s">
        <v>53</v>
      </c>
      <c r="B15" s="78">
        <v>12</v>
      </c>
      <c r="C15" s="78">
        <v>1</v>
      </c>
      <c r="D15" s="78">
        <f t="shared" si="8"/>
        <v>12</v>
      </c>
      <c r="E15" s="97">
        <v>0</v>
      </c>
      <c r="F15" s="78">
        <f t="shared" si="9"/>
        <v>0</v>
      </c>
      <c r="G15" s="97">
        <f t="shared" si="10"/>
        <v>0</v>
      </c>
      <c r="H15" s="97">
        <f t="shared" si="11"/>
        <v>0</v>
      </c>
      <c r="I15" s="103">
        <f t="shared" si="12"/>
        <v>0</v>
      </c>
      <c r="L15" s="37"/>
      <c r="N15" s="32"/>
      <c r="O15" s="29"/>
      <c r="P15" s="29"/>
      <c r="Q15" s="29"/>
      <c r="R15" s="29"/>
      <c r="S15" s="29"/>
      <c r="T15" s="29"/>
      <c r="U15" s="29"/>
    </row>
    <row r="16" spans="1:21" s="4" customFormat="1" ht="13" x14ac:dyDescent="0.3">
      <c r="A16" s="119" t="s">
        <v>54</v>
      </c>
      <c r="B16" s="78">
        <v>600</v>
      </c>
      <c r="C16" s="78">
        <v>1</v>
      </c>
      <c r="D16" s="78">
        <f t="shared" si="8"/>
        <v>600</v>
      </c>
      <c r="E16" s="78">
        <v>1</v>
      </c>
      <c r="F16" s="78">
        <f t="shared" si="9"/>
        <v>600</v>
      </c>
      <c r="G16" s="78">
        <f t="shared" si="10"/>
        <v>30</v>
      </c>
      <c r="H16" s="78">
        <f t="shared" si="11"/>
        <v>60</v>
      </c>
      <c r="I16" s="80">
        <f t="shared" si="12"/>
        <v>38403.360000000008</v>
      </c>
      <c r="L16" s="37"/>
      <c r="N16" s="32"/>
      <c r="O16" s="29"/>
      <c r="P16" s="29"/>
      <c r="Q16" s="29"/>
      <c r="R16" s="29"/>
      <c r="S16" s="29"/>
      <c r="T16" s="29"/>
      <c r="U16" s="29"/>
    </row>
    <row r="17" spans="1:21" s="4" customFormat="1" ht="18.75" customHeight="1" x14ac:dyDescent="0.3">
      <c r="A17" s="172" t="s">
        <v>55</v>
      </c>
      <c r="B17" s="172"/>
      <c r="C17" s="172"/>
      <c r="D17" s="172"/>
      <c r="E17" s="172"/>
      <c r="F17" s="173">
        <f>ROUND(SUM(F5:H16),-1)</f>
        <v>1610</v>
      </c>
      <c r="G17" s="173"/>
      <c r="H17" s="173"/>
      <c r="I17" s="34">
        <f>ROUND(SUM(I5:I16),-2)</f>
        <v>89900</v>
      </c>
      <c r="N17" s="32"/>
      <c r="O17" s="29"/>
      <c r="P17" s="29"/>
      <c r="Q17" s="29"/>
      <c r="R17" s="29"/>
      <c r="S17" s="29"/>
      <c r="T17" s="29"/>
      <c r="U17" s="29"/>
    </row>
    <row r="18" spans="1:21" s="4" customFormat="1" ht="16.5" customHeight="1" x14ac:dyDescent="0.3">
      <c r="N18" s="32"/>
      <c r="O18" s="29"/>
      <c r="P18" s="29"/>
      <c r="Q18" s="29"/>
      <c r="R18" s="29"/>
      <c r="S18" s="29"/>
      <c r="T18" s="29"/>
      <c r="U18" s="29"/>
    </row>
    <row r="19" spans="1:21" s="4" customFormat="1" ht="13" x14ac:dyDescent="0.3">
      <c r="A19" s="3" t="s">
        <v>25</v>
      </c>
      <c r="N19" s="32"/>
      <c r="O19" s="29"/>
      <c r="P19" s="29"/>
      <c r="Q19" s="29"/>
      <c r="R19" s="29"/>
      <c r="S19" s="29"/>
      <c r="T19" s="29"/>
      <c r="U19" s="29"/>
    </row>
    <row r="20" spans="1:21" s="4" customFormat="1" ht="15.5" x14ac:dyDescent="0.3">
      <c r="A20" s="127" t="s">
        <v>157</v>
      </c>
      <c r="B20" s="127"/>
      <c r="C20" s="127"/>
      <c r="D20" s="127"/>
      <c r="E20" s="127"/>
      <c r="F20" s="127"/>
      <c r="G20" s="127"/>
      <c r="H20" s="127"/>
      <c r="I20" s="127"/>
      <c r="J20" s="30"/>
      <c r="N20" s="32"/>
      <c r="O20" s="27"/>
      <c r="P20" s="27"/>
      <c r="Q20" s="27"/>
      <c r="R20" s="27"/>
      <c r="S20" s="27"/>
      <c r="T20" s="27"/>
      <c r="U20" s="27"/>
    </row>
    <row r="21" spans="1:21" s="4" customFormat="1" ht="32.25" customHeight="1" x14ac:dyDescent="0.3">
      <c r="A21" s="128" t="s">
        <v>153</v>
      </c>
      <c r="B21" s="128"/>
      <c r="C21" s="128"/>
      <c r="D21" s="128"/>
      <c r="E21" s="128"/>
      <c r="F21" s="128"/>
      <c r="G21" s="128"/>
      <c r="H21" s="128"/>
      <c r="I21" s="128"/>
      <c r="J21" s="31"/>
      <c r="N21" s="32"/>
      <c r="O21" s="29"/>
      <c r="P21" s="29"/>
      <c r="Q21" s="29"/>
      <c r="R21" s="29"/>
      <c r="S21" s="29"/>
      <c r="T21" s="29"/>
      <c r="U21" s="29"/>
    </row>
    <row r="22" spans="1:21" s="4" customFormat="1" ht="18.75" customHeight="1" x14ac:dyDescent="0.3">
      <c r="A22" s="127" t="s">
        <v>47</v>
      </c>
      <c r="B22" s="127"/>
      <c r="C22" s="127"/>
      <c r="D22" s="127"/>
      <c r="E22" s="127"/>
      <c r="F22" s="127"/>
      <c r="G22" s="127"/>
      <c r="H22" s="127"/>
      <c r="I22" s="127"/>
      <c r="J22" s="30"/>
      <c r="N22" s="33"/>
      <c r="O22" s="33"/>
      <c r="P22" s="33"/>
      <c r="Q22" s="33"/>
      <c r="R22" s="33"/>
      <c r="S22" s="169"/>
      <c r="T22" s="169"/>
      <c r="U22" s="169"/>
    </row>
    <row r="23" spans="1:21" s="4" customFormat="1" ht="21.75" customHeight="1" x14ac:dyDescent="0.3">
      <c r="A23" s="127" t="s">
        <v>123</v>
      </c>
      <c r="B23" s="127"/>
      <c r="C23" s="127"/>
      <c r="D23" s="127"/>
      <c r="E23" s="127"/>
      <c r="F23" s="127"/>
      <c r="G23" s="127"/>
      <c r="H23" s="127"/>
      <c r="I23" s="127"/>
      <c r="J23" s="30"/>
    </row>
    <row r="24" spans="1:21" s="4" customFormat="1" ht="15.5" x14ac:dyDescent="0.3">
      <c r="A24" s="127" t="s">
        <v>48</v>
      </c>
      <c r="B24" s="127"/>
      <c r="C24" s="127"/>
      <c r="D24" s="127"/>
      <c r="E24" s="127"/>
      <c r="F24" s="127"/>
      <c r="G24" s="127"/>
      <c r="H24" s="127"/>
      <c r="I24" s="127"/>
      <c r="J24" s="30"/>
    </row>
    <row r="25" spans="1:21" s="4" customFormat="1" ht="32.25" customHeight="1" x14ac:dyDescent="0.3">
      <c r="A25" s="128" t="s">
        <v>154</v>
      </c>
      <c r="B25" s="128"/>
      <c r="C25" s="128"/>
      <c r="D25" s="128"/>
      <c r="E25" s="128"/>
      <c r="F25" s="128"/>
      <c r="G25" s="128"/>
      <c r="H25" s="128"/>
      <c r="I25" s="128"/>
      <c r="J25" s="30"/>
    </row>
    <row r="26" spans="1:21" s="4" customFormat="1" ht="15.5" x14ac:dyDescent="0.3">
      <c r="A26" s="168" t="s">
        <v>124</v>
      </c>
      <c r="B26" s="168"/>
      <c r="C26" s="168"/>
      <c r="D26" s="168"/>
      <c r="E26" s="168"/>
      <c r="F26" s="168"/>
      <c r="G26" s="168"/>
      <c r="H26" s="168"/>
      <c r="I26" s="168"/>
    </row>
    <row r="27" spans="1:21" s="4" customFormat="1" ht="15.5" x14ac:dyDescent="0.3">
      <c r="A27" s="127" t="s">
        <v>56</v>
      </c>
      <c r="B27" s="127"/>
      <c r="C27" s="127"/>
      <c r="D27" s="127"/>
      <c r="E27" s="127"/>
      <c r="F27" s="127"/>
      <c r="G27" s="127"/>
      <c r="H27" s="127"/>
      <c r="I27" s="127"/>
    </row>
    <row r="28" spans="1:21" s="4" customFormat="1" ht="13" x14ac:dyDescent="0.3"/>
    <row r="29" spans="1:21" s="4" customFormat="1" ht="13" x14ac:dyDescent="0.3"/>
    <row r="30" spans="1:21" s="4" customFormat="1" ht="13" x14ac:dyDescent="0.3"/>
    <row r="31" spans="1:21" s="4" customFormat="1" ht="13" x14ac:dyDescent="0.3"/>
    <row r="32" spans="1:21" s="4" customFormat="1" ht="13" x14ac:dyDescent="0.3"/>
    <row r="33" spans="1:10" s="4" customFormat="1" x14ac:dyDescent="0.35">
      <c r="A33"/>
      <c r="B33"/>
      <c r="C33"/>
      <c r="D33"/>
      <c r="E33"/>
      <c r="F33"/>
      <c r="G33"/>
      <c r="H33"/>
      <c r="I33"/>
      <c r="J33"/>
    </row>
  </sheetData>
  <mergeCells count="14">
    <mergeCell ref="A1:I1"/>
    <mergeCell ref="A20:I20"/>
    <mergeCell ref="A22:I22"/>
    <mergeCell ref="A23:I23"/>
    <mergeCell ref="A24:I24"/>
    <mergeCell ref="A3:A4"/>
    <mergeCell ref="A21:I21"/>
    <mergeCell ref="A17:E17"/>
    <mergeCell ref="F17:H17"/>
    <mergeCell ref="A27:I27"/>
    <mergeCell ref="A26:I26"/>
    <mergeCell ref="S22:U22"/>
    <mergeCell ref="K5:L5"/>
    <mergeCell ref="A25:I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0F7F-4910-4624-949F-F7EB1C2A6681}">
  <dimension ref="A1:U33"/>
  <sheetViews>
    <sheetView zoomScale="115" zoomScaleNormal="115" workbookViewId="0">
      <selection activeCell="A2" sqref="A2"/>
    </sheetView>
  </sheetViews>
  <sheetFormatPr defaultRowHeight="14.5" x14ac:dyDescent="0.35"/>
  <cols>
    <col min="1" max="1" width="42.81640625" customWidth="1"/>
    <col min="2" max="4" width="12.1796875" customWidth="1"/>
    <col min="5" max="5" width="12.54296875" customWidth="1"/>
    <col min="6" max="9" width="12.1796875" customWidth="1"/>
    <col min="11" max="11" width="12.453125" customWidth="1"/>
    <col min="14" max="14" width="37" customWidth="1"/>
  </cols>
  <sheetData>
    <row r="1" spans="1:21" ht="31.5" customHeight="1" x14ac:dyDescent="0.35">
      <c r="A1" s="170" t="s">
        <v>49</v>
      </c>
      <c r="B1" s="170"/>
      <c r="C1" s="170"/>
      <c r="D1" s="170"/>
      <c r="E1" s="170"/>
      <c r="F1" s="170"/>
      <c r="G1" s="170"/>
      <c r="H1" s="170"/>
      <c r="I1" s="170"/>
    </row>
    <row r="3" spans="1:21" s="4" customFormat="1" ht="13" x14ac:dyDescent="0.3">
      <c r="A3" s="171" t="s">
        <v>30</v>
      </c>
      <c r="B3" s="16" t="s">
        <v>31</v>
      </c>
      <c r="C3" s="16" t="s">
        <v>32</v>
      </c>
      <c r="D3" s="16" t="s">
        <v>33</v>
      </c>
      <c r="E3" s="16" t="s">
        <v>34</v>
      </c>
      <c r="F3" s="16" t="s">
        <v>35</v>
      </c>
      <c r="G3" s="16" t="s">
        <v>36</v>
      </c>
      <c r="H3" s="16" t="s">
        <v>37</v>
      </c>
      <c r="I3" s="16" t="s">
        <v>38</v>
      </c>
    </row>
    <row r="4" spans="1:21" s="4" customFormat="1" ht="54" x14ac:dyDescent="0.3">
      <c r="A4" s="171"/>
      <c r="B4" s="16" t="s">
        <v>39</v>
      </c>
      <c r="C4" s="16" t="s">
        <v>40</v>
      </c>
      <c r="D4" s="16" t="s">
        <v>41</v>
      </c>
      <c r="E4" s="16" t="s">
        <v>42</v>
      </c>
      <c r="F4" s="16" t="s">
        <v>43</v>
      </c>
      <c r="G4" s="16" t="s">
        <v>44</v>
      </c>
      <c r="H4" s="16" t="s">
        <v>45</v>
      </c>
      <c r="I4" s="16" t="s">
        <v>46</v>
      </c>
    </row>
    <row r="5" spans="1:21" s="4" customFormat="1" ht="15.5" x14ac:dyDescent="0.3">
      <c r="A5" s="113" t="s">
        <v>151</v>
      </c>
      <c r="B5" s="114">
        <v>8</v>
      </c>
      <c r="C5" s="114">
        <v>1</v>
      </c>
      <c r="D5" s="114">
        <f>B5*C5</f>
        <v>8</v>
      </c>
      <c r="E5" s="114">
        <f>'Table 2'!F11</f>
        <v>1</v>
      </c>
      <c r="F5" s="114">
        <f>D5*E5</f>
        <v>8</v>
      </c>
      <c r="G5" s="114">
        <f>F5*0.05</f>
        <v>0.4</v>
      </c>
      <c r="H5" s="114">
        <f>F5*0.1</f>
        <v>0.8</v>
      </c>
      <c r="I5" s="115">
        <f>F5*$L$7+G5*$L$6+H5*$L$8</f>
        <v>512.04480000000001</v>
      </c>
      <c r="K5" s="123" t="s">
        <v>12</v>
      </c>
      <c r="L5" s="123"/>
      <c r="N5" s="32"/>
      <c r="O5" s="32"/>
      <c r="P5" s="32"/>
      <c r="Q5" s="32"/>
      <c r="R5" s="32"/>
      <c r="S5" s="32"/>
      <c r="T5" s="32"/>
      <c r="U5" s="32"/>
    </row>
    <row r="6" spans="1:21" s="4" customFormat="1" ht="15.5" x14ac:dyDescent="0.3">
      <c r="A6" s="113" t="s">
        <v>155</v>
      </c>
      <c r="B6" s="114">
        <v>4</v>
      </c>
      <c r="C6" s="114">
        <v>1</v>
      </c>
      <c r="D6" s="114">
        <f t="shared" ref="D6:D12" si="0">B6*C6</f>
        <v>4</v>
      </c>
      <c r="E6" s="116">
        <f>'Table 2'!F12</f>
        <v>15.666666666666666</v>
      </c>
      <c r="F6" s="116">
        <f t="shared" ref="F6:F12" si="1">D6*E6</f>
        <v>62.666666666666664</v>
      </c>
      <c r="G6" s="116">
        <f t="shared" ref="G6:G12" si="2">F6*0.05</f>
        <v>3.1333333333333333</v>
      </c>
      <c r="H6" s="116">
        <f t="shared" ref="H6:H12" si="3">F6*0.1</f>
        <v>6.2666666666666666</v>
      </c>
      <c r="I6" s="115">
        <f>F6*$L$7+G6*$L$6+H6*$L$8</f>
        <v>4011.0176000000001</v>
      </c>
      <c r="K6" s="10" t="s">
        <v>14</v>
      </c>
      <c r="L6" s="11">
        <v>76.912000000000006</v>
      </c>
      <c r="N6" s="32"/>
      <c r="O6" s="29"/>
      <c r="P6" s="29"/>
      <c r="Q6" s="29"/>
      <c r="R6" s="29"/>
      <c r="S6" s="29"/>
      <c r="T6" s="29"/>
      <c r="U6" s="29"/>
    </row>
    <row r="7" spans="1:21" s="4" customFormat="1" ht="24.75" customHeight="1" x14ac:dyDescent="0.3">
      <c r="A7" s="113" t="s">
        <v>148</v>
      </c>
      <c r="B7" s="114">
        <v>16</v>
      </c>
      <c r="C7" s="114">
        <v>1</v>
      </c>
      <c r="D7" s="114">
        <f t="shared" si="0"/>
        <v>16</v>
      </c>
      <c r="E7" s="114">
        <f>'Table 2'!F13</f>
        <v>0.1</v>
      </c>
      <c r="F7" s="114">
        <f t="shared" si="1"/>
        <v>1.6</v>
      </c>
      <c r="G7" s="114">
        <f t="shared" si="2"/>
        <v>8.0000000000000016E-2</v>
      </c>
      <c r="H7" s="114">
        <f t="shared" si="3"/>
        <v>0.16000000000000003</v>
      </c>
      <c r="I7" s="115">
        <f>F7*$L$7+G7*$L$6+H7*$L$8</f>
        <v>102.40896000000001</v>
      </c>
      <c r="K7" s="10" t="s">
        <v>16</v>
      </c>
      <c r="L7" s="11">
        <v>57.072000000000003</v>
      </c>
      <c r="N7" s="32"/>
      <c r="O7" s="27"/>
      <c r="P7" s="27"/>
      <c r="Q7" s="27"/>
      <c r="R7" s="27"/>
      <c r="S7" s="27"/>
      <c r="T7" s="27"/>
      <c r="U7" s="27"/>
    </row>
    <row r="8" spans="1:21" s="4" customFormat="1" ht="15.5" x14ac:dyDescent="0.3">
      <c r="A8" s="113" t="s">
        <v>149</v>
      </c>
      <c r="B8" s="114">
        <v>40</v>
      </c>
      <c r="C8" s="114">
        <v>1</v>
      </c>
      <c r="D8" s="114">
        <f t="shared" si="0"/>
        <v>40</v>
      </c>
      <c r="E8" s="114">
        <f>'Table 2'!F14</f>
        <v>10</v>
      </c>
      <c r="F8" s="114">
        <f t="shared" si="1"/>
        <v>400</v>
      </c>
      <c r="G8" s="114">
        <f t="shared" si="2"/>
        <v>20</v>
      </c>
      <c r="H8" s="114">
        <f t="shared" si="3"/>
        <v>40</v>
      </c>
      <c r="I8" s="115">
        <f>F8*$L$7+G8*$L$6+H8*$L$8</f>
        <v>25602.240000000005</v>
      </c>
      <c r="K8" s="10" t="s">
        <v>18</v>
      </c>
      <c r="L8" s="11">
        <v>30.880000000000003</v>
      </c>
      <c r="N8" s="32"/>
      <c r="O8" s="29"/>
      <c r="P8" s="29"/>
      <c r="Q8" s="29"/>
      <c r="R8" s="29"/>
      <c r="S8" s="29"/>
      <c r="T8" s="29"/>
      <c r="U8" s="29"/>
    </row>
    <row r="9" spans="1:21" s="4" customFormat="1" ht="26" x14ac:dyDescent="0.3">
      <c r="A9" s="77" t="s">
        <v>100</v>
      </c>
      <c r="B9" s="114">
        <v>4</v>
      </c>
      <c r="C9" s="114">
        <v>1</v>
      </c>
      <c r="D9" s="114">
        <f t="shared" si="0"/>
        <v>4</v>
      </c>
      <c r="E9" s="114">
        <f>'Table 2'!F15</f>
        <v>2</v>
      </c>
      <c r="F9" s="114">
        <f t="shared" si="1"/>
        <v>8</v>
      </c>
      <c r="G9" s="114">
        <f t="shared" si="2"/>
        <v>0.4</v>
      </c>
      <c r="H9" s="114">
        <f t="shared" si="3"/>
        <v>0.8</v>
      </c>
      <c r="I9" s="115">
        <f t="shared" ref="I9:I12" si="4">F9*$L$7+G9*$L$6+H9*$L$8</f>
        <v>512.04480000000001</v>
      </c>
      <c r="L9" s="37"/>
      <c r="N9" s="32"/>
      <c r="O9" s="29"/>
      <c r="P9" s="29"/>
      <c r="Q9" s="29"/>
      <c r="R9" s="29"/>
      <c r="S9" s="29"/>
      <c r="T9" s="29"/>
      <c r="U9" s="29"/>
    </row>
    <row r="10" spans="1:21" s="4" customFormat="1" ht="13" x14ac:dyDescent="0.3">
      <c r="A10" s="77" t="s">
        <v>102</v>
      </c>
      <c r="B10" s="114">
        <v>8</v>
      </c>
      <c r="C10" s="114">
        <v>1</v>
      </c>
      <c r="D10" s="114">
        <f t="shared" si="0"/>
        <v>8</v>
      </c>
      <c r="E10" s="114">
        <f>'Table 2'!F16</f>
        <v>2</v>
      </c>
      <c r="F10" s="114">
        <f t="shared" si="1"/>
        <v>16</v>
      </c>
      <c r="G10" s="114">
        <f t="shared" si="2"/>
        <v>0.8</v>
      </c>
      <c r="H10" s="114">
        <f t="shared" si="3"/>
        <v>1.6</v>
      </c>
      <c r="I10" s="115">
        <f t="shared" si="4"/>
        <v>1024.0896</v>
      </c>
      <c r="L10" s="37"/>
      <c r="N10" s="32"/>
      <c r="O10" s="29"/>
      <c r="P10" s="29"/>
      <c r="Q10" s="29"/>
      <c r="R10" s="29"/>
      <c r="S10" s="29"/>
      <c r="T10" s="29"/>
      <c r="U10" s="29"/>
    </row>
    <row r="11" spans="1:21" s="4" customFormat="1" ht="13" x14ac:dyDescent="0.3">
      <c r="A11" s="77" t="s">
        <v>101</v>
      </c>
      <c r="B11" s="114">
        <v>2</v>
      </c>
      <c r="C11" s="114">
        <v>1</v>
      </c>
      <c r="D11" s="114">
        <f t="shared" si="0"/>
        <v>2</v>
      </c>
      <c r="E11" s="114">
        <f>'Table 2'!F17</f>
        <v>3</v>
      </c>
      <c r="F11" s="114">
        <f t="shared" si="1"/>
        <v>6</v>
      </c>
      <c r="G11" s="114">
        <f t="shared" si="2"/>
        <v>0.30000000000000004</v>
      </c>
      <c r="H11" s="114">
        <f t="shared" si="3"/>
        <v>0.60000000000000009</v>
      </c>
      <c r="I11" s="115">
        <f t="shared" si="4"/>
        <v>384.03360000000004</v>
      </c>
      <c r="L11" s="37"/>
      <c r="N11" s="32"/>
      <c r="O11" s="29"/>
      <c r="P11" s="29"/>
      <c r="Q11" s="29"/>
      <c r="R11" s="29"/>
      <c r="S11" s="29"/>
      <c r="T11" s="29"/>
      <c r="U11" s="29"/>
    </row>
    <row r="12" spans="1:21" s="4" customFormat="1" ht="13" x14ac:dyDescent="0.3">
      <c r="A12" s="77" t="s">
        <v>103</v>
      </c>
      <c r="B12" s="114">
        <v>2</v>
      </c>
      <c r="C12" s="114">
        <v>1</v>
      </c>
      <c r="D12" s="114">
        <f t="shared" si="0"/>
        <v>2</v>
      </c>
      <c r="E12" s="114">
        <f>'Table 2'!F18</f>
        <v>1</v>
      </c>
      <c r="F12" s="114">
        <f t="shared" si="1"/>
        <v>2</v>
      </c>
      <c r="G12" s="114">
        <f t="shared" si="2"/>
        <v>0.1</v>
      </c>
      <c r="H12" s="114">
        <f t="shared" si="3"/>
        <v>0.2</v>
      </c>
      <c r="I12" s="115">
        <f t="shared" si="4"/>
        <v>128.0112</v>
      </c>
      <c r="L12" s="37"/>
      <c r="N12" s="32"/>
      <c r="O12" s="29"/>
      <c r="P12" s="29"/>
      <c r="Q12" s="29"/>
      <c r="R12" s="29"/>
      <c r="S12" s="29"/>
      <c r="T12" s="29"/>
      <c r="U12" s="29"/>
    </row>
    <row r="13" spans="1:21" s="4" customFormat="1" ht="15.5" x14ac:dyDescent="0.3">
      <c r="A13" s="77" t="s">
        <v>150</v>
      </c>
      <c r="B13" s="114"/>
      <c r="C13" s="114"/>
      <c r="D13" s="114"/>
      <c r="E13" s="114"/>
      <c r="F13" s="114"/>
      <c r="G13" s="114"/>
      <c r="H13" s="114"/>
      <c r="I13" s="115"/>
      <c r="L13" s="37"/>
      <c r="N13" s="32"/>
      <c r="O13" s="29"/>
      <c r="P13" s="29"/>
      <c r="Q13" s="29"/>
      <c r="R13" s="29"/>
      <c r="S13" s="29"/>
      <c r="T13" s="29"/>
      <c r="U13" s="29"/>
    </row>
    <row r="14" spans="1:21" s="4" customFormat="1" ht="13" x14ac:dyDescent="0.3">
      <c r="A14" s="118" t="s">
        <v>52</v>
      </c>
      <c r="B14" s="78">
        <v>300</v>
      </c>
      <c r="C14" s="78">
        <v>1</v>
      </c>
      <c r="D14" s="78">
        <f t="shared" ref="D14:D16" si="5">B14*C14</f>
        <v>300</v>
      </c>
      <c r="E14" s="78">
        <v>1</v>
      </c>
      <c r="F14" s="78">
        <f t="shared" ref="F14:F16" si="6">D14*E14</f>
        <v>300</v>
      </c>
      <c r="G14" s="78">
        <f t="shared" ref="G14:G16" si="7">F14*0.05</f>
        <v>15</v>
      </c>
      <c r="H14" s="78">
        <f t="shared" ref="H14:H16" si="8">F14*0.1</f>
        <v>30</v>
      </c>
      <c r="I14" s="80">
        <f t="shared" ref="I14:I16" si="9">F14*$L$7+G14*$L$6+H14*$L$8</f>
        <v>19201.680000000004</v>
      </c>
      <c r="L14" s="37"/>
      <c r="N14" s="32"/>
      <c r="O14" s="29"/>
      <c r="P14" s="29"/>
      <c r="Q14" s="29"/>
      <c r="R14" s="29"/>
      <c r="S14" s="29"/>
      <c r="T14" s="29"/>
      <c r="U14" s="29"/>
    </row>
    <row r="15" spans="1:21" s="4" customFormat="1" ht="13" x14ac:dyDescent="0.3">
      <c r="A15" s="118" t="s">
        <v>53</v>
      </c>
      <c r="B15" s="78">
        <v>12</v>
      </c>
      <c r="C15" s="78">
        <v>1</v>
      </c>
      <c r="D15" s="78">
        <f t="shared" si="5"/>
        <v>12</v>
      </c>
      <c r="E15" s="97">
        <f>'Table 2'!F19</f>
        <v>0</v>
      </c>
      <c r="F15" s="78">
        <f t="shared" si="6"/>
        <v>0</v>
      </c>
      <c r="G15" s="97">
        <f t="shared" si="7"/>
        <v>0</v>
      </c>
      <c r="H15" s="97">
        <f t="shared" si="8"/>
        <v>0</v>
      </c>
      <c r="I15" s="103">
        <f t="shared" si="9"/>
        <v>0</v>
      </c>
      <c r="L15" s="37"/>
      <c r="N15" s="32"/>
      <c r="O15" s="29"/>
      <c r="P15" s="29"/>
      <c r="Q15" s="29"/>
      <c r="R15" s="29"/>
      <c r="S15" s="29"/>
      <c r="T15" s="29"/>
      <c r="U15" s="29"/>
    </row>
    <row r="16" spans="1:21" s="4" customFormat="1" ht="13" x14ac:dyDescent="0.3">
      <c r="A16" s="119" t="s">
        <v>54</v>
      </c>
      <c r="B16" s="78">
        <v>600</v>
      </c>
      <c r="C16" s="78">
        <v>1</v>
      </c>
      <c r="D16" s="78">
        <f t="shared" si="5"/>
        <v>600</v>
      </c>
      <c r="E16" s="78">
        <v>1</v>
      </c>
      <c r="F16" s="78">
        <f t="shared" si="6"/>
        <v>600</v>
      </c>
      <c r="G16" s="78">
        <f t="shared" si="7"/>
        <v>30</v>
      </c>
      <c r="H16" s="78">
        <f t="shared" si="8"/>
        <v>60</v>
      </c>
      <c r="I16" s="80">
        <f t="shared" si="9"/>
        <v>38403.360000000008</v>
      </c>
      <c r="L16" s="37"/>
      <c r="N16" s="32"/>
      <c r="O16" s="29"/>
      <c r="P16" s="29"/>
      <c r="Q16" s="29"/>
      <c r="R16" s="29"/>
      <c r="S16" s="29"/>
      <c r="T16" s="29"/>
      <c r="U16" s="29"/>
    </row>
    <row r="17" spans="1:21" s="4" customFormat="1" ht="18.75" customHeight="1" x14ac:dyDescent="0.3">
      <c r="A17" s="172" t="s">
        <v>55</v>
      </c>
      <c r="B17" s="172"/>
      <c r="C17" s="172"/>
      <c r="D17" s="172"/>
      <c r="E17" s="172"/>
      <c r="F17" s="173">
        <f>ROUND(SUM(F5:H16),-1)</f>
        <v>1610</v>
      </c>
      <c r="G17" s="173"/>
      <c r="H17" s="173"/>
      <c r="I17" s="34">
        <f>ROUND(SUM(I5:I16),-2)</f>
        <v>89900</v>
      </c>
      <c r="N17" s="32"/>
      <c r="O17" s="29"/>
      <c r="P17" s="29"/>
      <c r="Q17" s="29"/>
      <c r="R17" s="29"/>
      <c r="S17" s="29"/>
      <c r="T17" s="29"/>
      <c r="U17" s="29"/>
    </row>
    <row r="18" spans="1:21" s="4" customFormat="1" ht="16.5" customHeight="1" x14ac:dyDescent="0.3">
      <c r="N18" s="32"/>
      <c r="O18" s="29"/>
      <c r="P18" s="29"/>
      <c r="Q18" s="29"/>
      <c r="R18" s="29"/>
      <c r="S18" s="29"/>
      <c r="T18" s="29"/>
      <c r="U18" s="29"/>
    </row>
    <row r="19" spans="1:21" s="4" customFormat="1" ht="13" x14ac:dyDescent="0.3">
      <c r="A19" s="3" t="s">
        <v>25</v>
      </c>
      <c r="N19" s="32"/>
      <c r="O19" s="29"/>
      <c r="P19" s="29"/>
      <c r="Q19" s="29"/>
      <c r="R19" s="29"/>
      <c r="S19" s="29"/>
      <c r="T19" s="29"/>
      <c r="U19" s="29"/>
    </row>
    <row r="20" spans="1:21" s="4" customFormat="1" ht="15.5" x14ac:dyDescent="0.3">
      <c r="A20" s="127" t="s">
        <v>158</v>
      </c>
      <c r="B20" s="127"/>
      <c r="C20" s="127"/>
      <c r="D20" s="127"/>
      <c r="E20" s="127"/>
      <c r="F20" s="127"/>
      <c r="G20" s="127"/>
      <c r="H20" s="127"/>
      <c r="I20" s="127"/>
      <c r="J20" s="30"/>
      <c r="N20" s="32"/>
      <c r="O20" s="27"/>
      <c r="P20" s="27"/>
      <c r="Q20" s="27"/>
      <c r="R20" s="27"/>
      <c r="S20" s="27"/>
      <c r="T20" s="27"/>
      <c r="U20" s="27"/>
    </row>
    <row r="21" spans="1:21" s="4" customFormat="1" ht="32.25" customHeight="1" x14ac:dyDescent="0.3">
      <c r="A21" s="128" t="s">
        <v>153</v>
      </c>
      <c r="B21" s="128"/>
      <c r="C21" s="128"/>
      <c r="D21" s="128"/>
      <c r="E21" s="128"/>
      <c r="F21" s="128"/>
      <c r="G21" s="128"/>
      <c r="H21" s="128"/>
      <c r="I21" s="128"/>
      <c r="J21" s="31"/>
      <c r="N21" s="32"/>
      <c r="O21" s="29"/>
      <c r="P21" s="29"/>
      <c r="Q21" s="29"/>
      <c r="R21" s="29"/>
      <c r="S21" s="29"/>
      <c r="T21" s="29"/>
      <c r="U21" s="29"/>
    </row>
    <row r="22" spans="1:21" s="4" customFormat="1" ht="18.75" customHeight="1" x14ac:dyDescent="0.3">
      <c r="A22" s="127" t="s">
        <v>47</v>
      </c>
      <c r="B22" s="127"/>
      <c r="C22" s="127"/>
      <c r="D22" s="127"/>
      <c r="E22" s="127"/>
      <c r="F22" s="127"/>
      <c r="G22" s="127"/>
      <c r="H22" s="127"/>
      <c r="I22" s="127"/>
      <c r="J22" s="30"/>
      <c r="N22" s="33"/>
      <c r="O22" s="33"/>
      <c r="P22" s="33"/>
      <c r="Q22" s="33"/>
      <c r="R22" s="33"/>
      <c r="S22" s="169"/>
      <c r="T22" s="169"/>
      <c r="U22" s="169"/>
    </row>
    <row r="23" spans="1:21" s="4" customFormat="1" ht="21.75" customHeight="1" x14ac:dyDescent="0.3">
      <c r="A23" s="127" t="s">
        <v>123</v>
      </c>
      <c r="B23" s="127"/>
      <c r="C23" s="127"/>
      <c r="D23" s="127"/>
      <c r="E23" s="127"/>
      <c r="F23" s="127"/>
      <c r="G23" s="127"/>
      <c r="H23" s="127"/>
      <c r="I23" s="127"/>
      <c r="J23" s="30"/>
    </row>
    <row r="24" spans="1:21" s="4" customFormat="1" ht="15.5" x14ac:dyDescent="0.3">
      <c r="A24" s="127" t="s">
        <v>48</v>
      </c>
      <c r="B24" s="127"/>
      <c r="C24" s="127"/>
      <c r="D24" s="127"/>
      <c r="E24" s="127"/>
      <c r="F24" s="127"/>
      <c r="G24" s="127"/>
      <c r="H24" s="127"/>
      <c r="I24" s="127"/>
      <c r="J24" s="30"/>
    </row>
    <row r="25" spans="1:21" s="4" customFormat="1" ht="34.5" customHeight="1" x14ac:dyDescent="0.3">
      <c r="A25" s="128" t="s">
        <v>154</v>
      </c>
      <c r="B25" s="128"/>
      <c r="C25" s="128"/>
      <c r="D25" s="128"/>
      <c r="E25" s="128"/>
      <c r="F25" s="128"/>
      <c r="G25" s="128"/>
      <c r="H25" s="128"/>
      <c r="I25" s="128"/>
      <c r="J25" s="30"/>
    </row>
    <row r="26" spans="1:21" s="4" customFormat="1" ht="15.5" x14ac:dyDescent="0.3">
      <c r="A26" s="168" t="s">
        <v>124</v>
      </c>
      <c r="B26" s="168"/>
      <c r="C26" s="168"/>
      <c r="D26" s="168"/>
      <c r="E26" s="168"/>
      <c r="F26" s="168"/>
      <c r="G26" s="168"/>
      <c r="H26" s="168"/>
      <c r="I26" s="168"/>
    </row>
    <row r="27" spans="1:21" s="4" customFormat="1" ht="15.5" x14ac:dyDescent="0.3">
      <c r="A27" s="127" t="s">
        <v>56</v>
      </c>
      <c r="B27" s="127"/>
      <c r="C27" s="127"/>
      <c r="D27" s="127"/>
      <c r="E27" s="127"/>
      <c r="F27" s="127"/>
      <c r="G27" s="127"/>
      <c r="H27" s="127"/>
      <c r="I27" s="127"/>
    </row>
    <row r="28" spans="1:21" s="4" customFormat="1" ht="13" x14ac:dyDescent="0.3"/>
    <row r="29" spans="1:21" s="4" customFormat="1" ht="13" x14ac:dyDescent="0.3"/>
    <row r="30" spans="1:21" s="4" customFormat="1" ht="13" x14ac:dyDescent="0.3"/>
    <row r="31" spans="1:21" s="4" customFormat="1" ht="13" x14ac:dyDescent="0.3"/>
    <row r="32" spans="1:21" s="4" customFormat="1" ht="13" x14ac:dyDescent="0.3"/>
    <row r="33" spans="1:10" s="4" customFormat="1" x14ac:dyDescent="0.35">
      <c r="A33"/>
      <c r="B33"/>
      <c r="C33"/>
      <c r="D33"/>
      <c r="E33"/>
      <c r="F33"/>
      <c r="G33"/>
      <c r="H33"/>
      <c r="I33"/>
      <c r="J33"/>
    </row>
  </sheetData>
  <mergeCells count="14">
    <mergeCell ref="A20:I20"/>
    <mergeCell ref="A1:I1"/>
    <mergeCell ref="A3:A4"/>
    <mergeCell ref="K5:L5"/>
    <mergeCell ref="A17:E17"/>
    <mergeCell ref="F17:H17"/>
    <mergeCell ref="A27:I27"/>
    <mergeCell ref="A26:I26"/>
    <mergeCell ref="A21:I21"/>
    <mergeCell ref="A22:I22"/>
    <mergeCell ref="S22:U22"/>
    <mergeCell ref="A23:I23"/>
    <mergeCell ref="A24:I24"/>
    <mergeCell ref="A25:I2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847CD-9326-42E4-9CF0-695D7D01B59E}">
  <dimension ref="A1:U33"/>
  <sheetViews>
    <sheetView zoomScale="115" zoomScaleNormal="115" workbookViewId="0">
      <selection activeCell="L17" sqref="L17"/>
    </sheetView>
  </sheetViews>
  <sheetFormatPr defaultRowHeight="14.5" x14ac:dyDescent="0.35"/>
  <cols>
    <col min="1" max="1" width="44.26953125" customWidth="1"/>
    <col min="2" max="4" width="12.1796875" customWidth="1"/>
    <col min="5" max="5" width="13.7265625" customWidth="1"/>
    <col min="6" max="9" width="12.1796875" customWidth="1"/>
    <col min="11" max="11" width="12.453125" customWidth="1"/>
    <col min="14" max="14" width="37" customWidth="1"/>
  </cols>
  <sheetData>
    <row r="1" spans="1:21" ht="31.5" customHeight="1" x14ac:dyDescent="0.35">
      <c r="A1" s="170" t="s">
        <v>50</v>
      </c>
      <c r="B1" s="170"/>
      <c r="C1" s="170"/>
      <c r="D1" s="170"/>
      <c r="E1" s="170"/>
      <c r="F1" s="170"/>
      <c r="G1" s="170"/>
      <c r="H1" s="170"/>
      <c r="I1" s="170"/>
    </row>
    <row r="3" spans="1:21" s="4" customFormat="1" ht="13" x14ac:dyDescent="0.3">
      <c r="A3" s="171" t="s">
        <v>30</v>
      </c>
      <c r="B3" s="16" t="s">
        <v>31</v>
      </c>
      <c r="C3" s="16" t="s">
        <v>32</v>
      </c>
      <c r="D3" s="16" t="s">
        <v>33</v>
      </c>
      <c r="E3" s="16" t="s">
        <v>34</v>
      </c>
      <c r="F3" s="16" t="s">
        <v>35</v>
      </c>
      <c r="G3" s="16" t="s">
        <v>36</v>
      </c>
      <c r="H3" s="16" t="s">
        <v>37</v>
      </c>
      <c r="I3" s="16" t="s">
        <v>38</v>
      </c>
    </row>
    <row r="4" spans="1:21" s="4" customFormat="1" ht="54" x14ac:dyDescent="0.3">
      <c r="A4" s="171"/>
      <c r="B4" s="16" t="s">
        <v>39</v>
      </c>
      <c r="C4" s="16" t="s">
        <v>40</v>
      </c>
      <c r="D4" s="16" t="s">
        <v>41</v>
      </c>
      <c r="E4" s="16" t="s">
        <v>42</v>
      </c>
      <c r="F4" s="16" t="s">
        <v>43</v>
      </c>
      <c r="G4" s="16" t="s">
        <v>44</v>
      </c>
      <c r="H4" s="16" t="s">
        <v>45</v>
      </c>
      <c r="I4" s="16" t="s">
        <v>46</v>
      </c>
    </row>
    <row r="5" spans="1:21" s="4" customFormat="1" ht="16.5" customHeight="1" x14ac:dyDescent="0.3">
      <c r="A5" s="113" t="s">
        <v>151</v>
      </c>
      <c r="B5" s="1">
        <v>8</v>
      </c>
      <c r="C5" s="1">
        <v>1</v>
      </c>
      <c r="D5" s="1">
        <f>B5*C5</f>
        <v>8</v>
      </c>
      <c r="E5" s="1">
        <f>'Table 3'!F11</f>
        <v>1</v>
      </c>
      <c r="F5" s="1">
        <f>D5*E5</f>
        <v>8</v>
      </c>
      <c r="G5" s="1">
        <f>F5*0.05</f>
        <v>0.4</v>
      </c>
      <c r="H5" s="1">
        <f>F5*0.1</f>
        <v>0.8</v>
      </c>
      <c r="I5" s="8">
        <f>F5*$L$7+G5*$L$6+H5*$L$8</f>
        <v>512.04480000000001</v>
      </c>
      <c r="K5" s="123" t="s">
        <v>12</v>
      </c>
      <c r="L5" s="123"/>
      <c r="N5" s="32"/>
      <c r="O5" s="32"/>
      <c r="P5" s="32"/>
      <c r="Q5" s="32"/>
      <c r="R5" s="32"/>
      <c r="S5" s="32"/>
      <c r="T5" s="32"/>
      <c r="U5" s="32"/>
    </row>
    <row r="6" spans="1:21" s="4" customFormat="1" ht="16.5" customHeight="1" x14ac:dyDescent="0.3">
      <c r="A6" s="113" t="s">
        <v>152</v>
      </c>
      <c r="B6" s="1">
        <v>4</v>
      </c>
      <c r="C6" s="1">
        <v>1</v>
      </c>
      <c r="D6" s="1">
        <f t="shared" ref="D6:D16" si="0">B6*C6</f>
        <v>4</v>
      </c>
      <c r="E6" s="5">
        <f>'Table 4'!E6</f>
        <v>15.666666666666666</v>
      </c>
      <c r="F6" s="5">
        <f t="shared" ref="F6:F12" si="1">D6*E6</f>
        <v>62.666666666666664</v>
      </c>
      <c r="G6" s="5">
        <f t="shared" ref="G6:G16" si="2">F6*0.05</f>
        <v>3.1333333333333333</v>
      </c>
      <c r="H6" s="5">
        <f t="shared" ref="H6:H12" si="3">F6*0.1</f>
        <v>6.2666666666666666</v>
      </c>
      <c r="I6" s="8">
        <f t="shared" ref="I6:I7" si="4">F6*$L$7+G6*$L$6+H6*$L$8</f>
        <v>4011.0176000000001</v>
      </c>
      <c r="K6" s="10" t="s">
        <v>14</v>
      </c>
      <c r="L6" s="11">
        <v>76.912000000000006</v>
      </c>
      <c r="N6" s="32"/>
      <c r="O6" s="29"/>
      <c r="P6" s="29"/>
      <c r="Q6" s="29"/>
      <c r="R6" s="29"/>
      <c r="S6" s="29"/>
      <c r="T6" s="29"/>
      <c r="U6" s="29"/>
    </row>
    <row r="7" spans="1:21" s="4" customFormat="1" ht="16.5" customHeight="1" x14ac:dyDescent="0.3">
      <c r="A7" s="113" t="s">
        <v>148</v>
      </c>
      <c r="B7" s="1">
        <v>16</v>
      </c>
      <c r="C7" s="1">
        <v>1</v>
      </c>
      <c r="D7" s="1">
        <f t="shared" si="0"/>
        <v>16</v>
      </c>
      <c r="E7" s="1">
        <f>'Table 3'!F13</f>
        <v>0.1</v>
      </c>
      <c r="F7" s="1">
        <f t="shared" si="1"/>
        <v>1.6</v>
      </c>
      <c r="G7" s="1">
        <f t="shared" si="2"/>
        <v>8.0000000000000016E-2</v>
      </c>
      <c r="H7" s="1">
        <f t="shared" si="3"/>
        <v>0.16000000000000003</v>
      </c>
      <c r="I7" s="8">
        <f t="shared" si="4"/>
        <v>102.40896000000001</v>
      </c>
      <c r="K7" s="10" t="s">
        <v>16</v>
      </c>
      <c r="L7" s="11">
        <v>57.072000000000003</v>
      </c>
      <c r="N7" s="32"/>
      <c r="O7" s="27"/>
      <c r="P7" s="27"/>
      <c r="Q7" s="27"/>
      <c r="R7" s="27"/>
      <c r="S7" s="27"/>
      <c r="T7" s="27"/>
      <c r="U7" s="27"/>
    </row>
    <row r="8" spans="1:21" s="4" customFormat="1" ht="16.5" customHeight="1" x14ac:dyDescent="0.3">
      <c r="A8" s="113" t="s">
        <v>149</v>
      </c>
      <c r="B8" s="35">
        <v>40</v>
      </c>
      <c r="C8" s="35">
        <v>1</v>
      </c>
      <c r="D8" s="35">
        <f t="shared" si="0"/>
        <v>40</v>
      </c>
      <c r="E8" s="35">
        <f>'Table 3'!F14</f>
        <v>10</v>
      </c>
      <c r="F8" s="35">
        <f t="shared" si="1"/>
        <v>400</v>
      </c>
      <c r="G8" s="35">
        <f t="shared" si="2"/>
        <v>20</v>
      </c>
      <c r="H8" s="35">
        <f t="shared" si="3"/>
        <v>40</v>
      </c>
      <c r="I8" s="53">
        <f>F8*$L$7+G8*$L$6+H8*$L$8</f>
        <v>25602.240000000005</v>
      </c>
      <c r="K8" s="10" t="s">
        <v>18</v>
      </c>
      <c r="L8" s="11">
        <v>30.880000000000003</v>
      </c>
      <c r="N8" s="32"/>
      <c r="O8" s="29"/>
      <c r="P8" s="29"/>
      <c r="Q8" s="29"/>
      <c r="R8" s="29"/>
      <c r="S8" s="29"/>
      <c r="T8" s="29"/>
      <c r="U8" s="29"/>
    </row>
    <row r="9" spans="1:21" s="4" customFormat="1" ht="16.5" customHeight="1" x14ac:dyDescent="0.3">
      <c r="A9" s="77" t="s">
        <v>100</v>
      </c>
      <c r="B9" s="35">
        <v>4</v>
      </c>
      <c r="C9" s="35">
        <v>1</v>
      </c>
      <c r="D9" s="35">
        <f t="shared" si="0"/>
        <v>4</v>
      </c>
      <c r="E9" s="35">
        <f>'Table 3'!F15</f>
        <v>2</v>
      </c>
      <c r="F9" s="35">
        <f t="shared" si="1"/>
        <v>8</v>
      </c>
      <c r="G9" s="35">
        <f t="shared" si="2"/>
        <v>0.4</v>
      </c>
      <c r="H9" s="35">
        <f t="shared" si="3"/>
        <v>0.8</v>
      </c>
      <c r="I9" s="53">
        <f t="shared" ref="I9:I12" si="5">F9*$L$7+G9*$L$6+H9*$L$8</f>
        <v>512.04480000000001</v>
      </c>
      <c r="L9" s="37"/>
      <c r="N9" s="32"/>
      <c r="O9" s="29"/>
      <c r="P9" s="29"/>
      <c r="Q9" s="29"/>
      <c r="R9" s="29"/>
      <c r="S9" s="29"/>
      <c r="T9" s="29"/>
      <c r="U9" s="29"/>
    </row>
    <row r="10" spans="1:21" s="4" customFormat="1" ht="16.5" customHeight="1" x14ac:dyDescent="0.3">
      <c r="A10" s="77" t="s">
        <v>102</v>
      </c>
      <c r="B10" s="35">
        <v>8</v>
      </c>
      <c r="C10" s="35">
        <v>1</v>
      </c>
      <c r="D10" s="35">
        <f t="shared" si="0"/>
        <v>8</v>
      </c>
      <c r="E10" s="35">
        <f>'Table 3'!F16</f>
        <v>2</v>
      </c>
      <c r="F10" s="35">
        <f t="shared" si="1"/>
        <v>16</v>
      </c>
      <c r="G10" s="35">
        <f t="shared" si="2"/>
        <v>0.8</v>
      </c>
      <c r="H10" s="35">
        <f t="shared" si="3"/>
        <v>1.6</v>
      </c>
      <c r="I10" s="53">
        <f t="shared" si="5"/>
        <v>1024.0896</v>
      </c>
      <c r="L10" s="37"/>
      <c r="N10" s="32"/>
      <c r="O10" s="29"/>
      <c r="P10" s="29"/>
      <c r="Q10" s="29"/>
      <c r="R10" s="29"/>
      <c r="S10" s="29"/>
      <c r="T10" s="29"/>
      <c r="U10" s="29"/>
    </row>
    <row r="11" spans="1:21" s="4" customFormat="1" ht="16.5" customHeight="1" x14ac:dyDescent="0.3">
      <c r="A11" s="77" t="s">
        <v>101</v>
      </c>
      <c r="B11" s="35">
        <v>2</v>
      </c>
      <c r="C11" s="35">
        <v>1</v>
      </c>
      <c r="D11" s="35">
        <f t="shared" si="0"/>
        <v>2</v>
      </c>
      <c r="E11" s="35">
        <f>'Table 3'!F17</f>
        <v>3</v>
      </c>
      <c r="F11" s="35">
        <f t="shared" si="1"/>
        <v>6</v>
      </c>
      <c r="G11" s="35">
        <f t="shared" si="2"/>
        <v>0.30000000000000004</v>
      </c>
      <c r="H11" s="35">
        <f t="shared" si="3"/>
        <v>0.60000000000000009</v>
      </c>
      <c r="I11" s="53">
        <f t="shared" si="5"/>
        <v>384.03360000000004</v>
      </c>
      <c r="L11" s="37"/>
      <c r="N11" s="32"/>
      <c r="O11" s="29"/>
      <c r="P11" s="29"/>
      <c r="Q11" s="29"/>
      <c r="R11" s="29"/>
      <c r="S11" s="29"/>
      <c r="T11" s="29"/>
      <c r="U11" s="29"/>
    </row>
    <row r="12" spans="1:21" s="4" customFormat="1" ht="16.5" customHeight="1" x14ac:dyDescent="0.3">
      <c r="A12" s="77" t="s">
        <v>103</v>
      </c>
      <c r="B12" s="35">
        <v>2</v>
      </c>
      <c r="C12" s="35">
        <v>1</v>
      </c>
      <c r="D12" s="35">
        <f t="shared" si="0"/>
        <v>2</v>
      </c>
      <c r="E12" s="35">
        <f>'Table 3'!F18</f>
        <v>1</v>
      </c>
      <c r="F12" s="35">
        <f t="shared" si="1"/>
        <v>2</v>
      </c>
      <c r="G12" s="35">
        <f t="shared" si="2"/>
        <v>0.1</v>
      </c>
      <c r="H12" s="35">
        <f t="shared" si="3"/>
        <v>0.2</v>
      </c>
      <c r="I12" s="53">
        <f t="shared" si="5"/>
        <v>128.0112</v>
      </c>
      <c r="L12" s="37"/>
      <c r="N12" s="32"/>
      <c r="O12" s="29"/>
      <c r="P12" s="29"/>
      <c r="Q12" s="29"/>
      <c r="R12" s="29"/>
      <c r="S12" s="29"/>
      <c r="T12" s="29"/>
      <c r="U12" s="29"/>
    </row>
    <row r="13" spans="1:21" s="4" customFormat="1" ht="16.5" customHeight="1" x14ac:dyDescent="0.3">
      <c r="A13" s="45" t="s">
        <v>51</v>
      </c>
      <c r="B13" s="1"/>
      <c r="C13" s="1"/>
      <c r="D13" s="1"/>
      <c r="E13" s="1"/>
      <c r="F13" s="1"/>
      <c r="G13" s="1"/>
      <c r="H13" s="1"/>
      <c r="I13" s="2"/>
      <c r="L13" s="37"/>
      <c r="N13" s="32"/>
      <c r="O13" s="29"/>
      <c r="P13" s="29"/>
      <c r="Q13" s="29"/>
      <c r="R13" s="29"/>
      <c r="S13" s="29"/>
      <c r="T13" s="29"/>
      <c r="U13" s="29"/>
    </row>
    <row r="14" spans="1:21" s="4" customFormat="1" ht="16.5" customHeight="1" x14ac:dyDescent="0.3">
      <c r="A14" s="46" t="s">
        <v>52</v>
      </c>
      <c r="B14" s="1">
        <v>300</v>
      </c>
      <c r="C14" s="1">
        <v>1</v>
      </c>
      <c r="D14" s="1">
        <f t="shared" si="0"/>
        <v>300</v>
      </c>
      <c r="E14" s="1">
        <v>1</v>
      </c>
      <c r="F14" s="1">
        <f t="shared" ref="F14:F16" si="6">D14*E14</f>
        <v>300</v>
      </c>
      <c r="G14" s="1">
        <f t="shared" si="2"/>
        <v>15</v>
      </c>
      <c r="H14" s="1">
        <f t="shared" ref="H14:H16" si="7">F14*0.1</f>
        <v>30</v>
      </c>
      <c r="I14" s="8">
        <f t="shared" ref="I14:I16" si="8">F14*$L$7+G14*$L$6+H14*$L$8</f>
        <v>19201.680000000004</v>
      </c>
      <c r="N14" s="32"/>
      <c r="O14" s="27"/>
      <c r="P14" s="27"/>
      <c r="Q14" s="27"/>
      <c r="R14" s="27"/>
      <c r="S14" s="27"/>
      <c r="T14" s="27"/>
      <c r="U14" s="27"/>
    </row>
    <row r="15" spans="1:21" s="4" customFormat="1" ht="16.5" customHeight="1" x14ac:dyDescent="0.3">
      <c r="A15" s="46" t="s">
        <v>53</v>
      </c>
      <c r="B15" s="1">
        <v>12</v>
      </c>
      <c r="C15" s="1">
        <v>1</v>
      </c>
      <c r="D15" s="1">
        <f t="shared" si="0"/>
        <v>12</v>
      </c>
      <c r="E15" s="58">
        <f>'Table 3'!F19</f>
        <v>49</v>
      </c>
      <c r="F15" s="1">
        <f t="shared" si="6"/>
        <v>588</v>
      </c>
      <c r="G15" s="58">
        <f t="shared" si="2"/>
        <v>29.400000000000002</v>
      </c>
      <c r="H15" s="58">
        <f t="shared" si="7"/>
        <v>58.800000000000004</v>
      </c>
      <c r="I15" s="8">
        <f t="shared" si="8"/>
        <v>37635.292800000003</v>
      </c>
      <c r="N15" s="32"/>
      <c r="O15" s="27"/>
      <c r="P15" s="27"/>
      <c r="Q15" s="27"/>
      <c r="R15" s="27"/>
      <c r="S15" s="27"/>
      <c r="T15" s="27"/>
      <c r="U15" s="27"/>
    </row>
    <row r="16" spans="1:21" s="4" customFormat="1" ht="16.5" customHeight="1" x14ac:dyDescent="0.3">
      <c r="A16" s="47" t="s">
        <v>54</v>
      </c>
      <c r="B16" s="1">
        <v>600</v>
      </c>
      <c r="C16" s="1">
        <v>1</v>
      </c>
      <c r="D16" s="1">
        <f t="shared" si="0"/>
        <v>600</v>
      </c>
      <c r="E16" s="1">
        <v>1</v>
      </c>
      <c r="F16" s="1">
        <f t="shared" si="6"/>
        <v>600</v>
      </c>
      <c r="G16" s="1">
        <f t="shared" si="2"/>
        <v>30</v>
      </c>
      <c r="H16" s="1">
        <f t="shared" si="7"/>
        <v>60</v>
      </c>
      <c r="I16" s="8">
        <f t="shared" si="8"/>
        <v>38403.360000000008</v>
      </c>
      <c r="N16" s="32"/>
      <c r="O16" s="27"/>
      <c r="P16" s="27"/>
      <c r="Q16" s="27"/>
      <c r="R16" s="27"/>
      <c r="S16" s="27"/>
      <c r="T16" s="27"/>
      <c r="U16" s="27"/>
    </row>
    <row r="17" spans="1:21" s="4" customFormat="1" ht="18.75" customHeight="1" x14ac:dyDescent="0.3">
      <c r="A17" s="172" t="s">
        <v>55</v>
      </c>
      <c r="B17" s="172"/>
      <c r="C17" s="172"/>
      <c r="D17" s="172"/>
      <c r="E17" s="172"/>
      <c r="F17" s="173">
        <f>ROUND(SUM(F5:H16),-1)</f>
        <v>2290</v>
      </c>
      <c r="G17" s="173"/>
      <c r="H17" s="173"/>
      <c r="I17" s="34">
        <f>ROUND(SUM(I5:I16),-3)</f>
        <v>128000</v>
      </c>
      <c r="N17" s="32"/>
      <c r="O17" s="29"/>
      <c r="P17" s="29"/>
      <c r="Q17" s="29"/>
      <c r="R17" s="29"/>
      <c r="S17" s="29"/>
      <c r="T17" s="29"/>
      <c r="U17" s="29"/>
    </row>
    <row r="18" spans="1:21" s="4" customFormat="1" ht="16.5" customHeight="1" x14ac:dyDescent="0.3">
      <c r="N18" s="32"/>
      <c r="O18" s="29"/>
      <c r="P18" s="29"/>
      <c r="Q18" s="29"/>
      <c r="R18" s="29"/>
      <c r="S18" s="29"/>
      <c r="T18" s="29"/>
      <c r="U18" s="29"/>
    </row>
    <row r="19" spans="1:21" s="4" customFormat="1" ht="13" x14ac:dyDescent="0.3">
      <c r="A19" s="3" t="s">
        <v>25</v>
      </c>
      <c r="N19" s="32"/>
      <c r="O19" s="29"/>
      <c r="P19" s="29"/>
      <c r="Q19" s="29"/>
      <c r="R19" s="29"/>
      <c r="S19" s="29"/>
      <c r="T19" s="29"/>
      <c r="U19" s="29"/>
    </row>
    <row r="20" spans="1:21" s="4" customFormat="1" ht="15.5" x14ac:dyDescent="0.3">
      <c r="A20" s="127" t="s">
        <v>158</v>
      </c>
      <c r="B20" s="127"/>
      <c r="C20" s="127"/>
      <c r="D20" s="127"/>
      <c r="E20" s="127"/>
      <c r="F20" s="127"/>
      <c r="G20" s="127"/>
      <c r="H20" s="127"/>
      <c r="I20" s="127"/>
      <c r="J20" s="30"/>
      <c r="N20" s="32"/>
      <c r="O20" s="27"/>
      <c r="P20" s="27"/>
      <c r="Q20" s="27"/>
      <c r="R20" s="27"/>
      <c r="S20" s="27"/>
      <c r="T20" s="27"/>
      <c r="U20" s="27"/>
    </row>
    <row r="21" spans="1:21" s="4" customFormat="1" ht="31.5" customHeight="1" x14ac:dyDescent="0.3">
      <c r="A21" s="128" t="s">
        <v>153</v>
      </c>
      <c r="B21" s="128"/>
      <c r="C21" s="128"/>
      <c r="D21" s="128"/>
      <c r="E21" s="128"/>
      <c r="F21" s="128"/>
      <c r="G21" s="128"/>
      <c r="H21" s="128"/>
      <c r="I21" s="128"/>
      <c r="J21" s="31"/>
      <c r="N21" s="32"/>
      <c r="O21" s="29"/>
      <c r="P21" s="29"/>
      <c r="Q21" s="29"/>
      <c r="R21" s="29"/>
      <c r="S21" s="29"/>
      <c r="T21" s="29"/>
      <c r="U21" s="29"/>
    </row>
    <row r="22" spans="1:21" s="4" customFormat="1" ht="15.5" x14ac:dyDescent="0.3">
      <c r="A22" s="127" t="s">
        <v>47</v>
      </c>
      <c r="B22" s="127"/>
      <c r="C22" s="127"/>
      <c r="D22" s="127"/>
      <c r="E22" s="127"/>
      <c r="F22" s="127"/>
      <c r="G22" s="127"/>
      <c r="H22" s="127"/>
      <c r="I22" s="127"/>
      <c r="J22" s="30"/>
      <c r="N22" s="33"/>
      <c r="O22" s="33"/>
      <c r="P22" s="33"/>
      <c r="Q22" s="33"/>
      <c r="R22" s="33"/>
      <c r="S22" s="169"/>
      <c r="T22" s="169"/>
      <c r="U22" s="169"/>
    </row>
    <row r="23" spans="1:21" s="4" customFormat="1" ht="15.5" x14ac:dyDescent="0.3">
      <c r="A23" s="127" t="s">
        <v>123</v>
      </c>
      <c r="B23" s="127"/>
      <c r="C23" s="127"/>
      <c r="D23" s="127"/>
      <c r="E23" s="127"/>
      <c r="F23" s="127"/>
      <c r="G23" s="127"/>
      <c r="H23" s="127"/>
      <c r="I23" s="127"/>
      <c r="J23" s="30"/>
    </row>
    <row r="24" spans="1:21" s="4" customFormat="1" ht="15.5" x14ac:dyDescent="0.3">
      <c r="A24" s="127" t="s">
        <v>48</v>
      </c>
      <c r="B24" s="127"/>
      <c r="C24" s="127"/>
      <c r="D24" s="127"/>
      <c r="E24" s="127"/>
      <c r="F24" s="127"/>
      <c r="G24" s="127"/>
      <c r="H24" s="127"/>
      <c r="I24" s="127"/>
      <c r="J24" s="30"/>
    </row>
    <row r="25" spans="1:21" s="4" customFormat="1" ht="33" customHeight="1" x14ac:dyDescent="0.3">
      <c r="A25" s="128" t="s">
        <v>154</v>
      </c>
      <c r="B25" s="128"/>
      <c r="C25" s="128"/>
      <c r="D25" s="128"/>
      <c r="E25" s="128"/>
      <c r="F25" s="128"/>
      <c r="G25" s="128"/>
      <c r="H25" s="128"/>
      <c r="I25" s="128"/>
      <c r="J25" s="30"/>
    </row>
    <row r="26" spans="1:21" s="4" customFormat="1" ht="32.25" customHeight="1" x14ac:dyDescent="0.3">
      <c r="A26" s="168" t="s">
        <v>124</v>
      </c>
      <c r="B26" s="168"/>
      <c r="C26" s="168"/>
      <c r="D26" s="168"/>
      <c r="E26" s="168"/>
      <c r="F26" s="168"/>
      <c r="G26" s="168"/>
      <c r="H26" s="168"/>
      <c r="I26" s="168"/>
    </row>
    <row r="27" spans="1:21" s="4" customFormat="1" ht="15.5" x14ac:dyDescent="0.3">
      <c r="A27" s="127" t="s">
        <v>56</v>
      </c>
      <c r="B27" s="127"/>
      <c r="C27" s="127"/>
      <c r="D27" s="127"/>
      <c r="E27" s="127"/>
      <c r="F27" s="127"/>
      <c r="G27" s="127"/>
      <c r="H27" s="127"/>
      <c r="I27" s="127"/>
    </row>
    <row r="28" spans="1:21" s="4" customFormat="1" ht="13" x14ac:dyDescent="0.3"/>
    <row r="29" spans="1:21" s="4" customFormat="1" ht="13" x14ac:dyDescent="0.3"/>
    <row r="30" spans="1:21" s="4" customFormat="1" ht="13" x14ac:dyDescent="0.3"/>
    <row r="31" spans="1:21" s="4" customFormat="1" ht="13" x14ac:dyDescent="0.3"/>
    <row r="32" spans="1:21" s="4" customFormat="1" ht="13" x14ac:dyDescent="0.3"/>
    <row r="33" spans="1:10" s="4" customFormat="1" x14ac:dyDescent="0.35">
      <c r="A33"/>
      <c r="B33"/>
      <c r="C33"/>
      <c r="D33"/>
      <c r="E33"/>
      <c r="F33"/>
      <c r="G33"/>
      <c r="H33"/>
      <c r="I33"/>
      <c r="J33"/>
    </row>
  </sheetData>
  <mergeCells count="14">
    <mergeCell ref="A20:I20"/>
    <mergeCell ref="A1:I1"/>
    <mergeCell ref="A3:A4"/>
    <mergeCell ref="K5:L5"/>
    <mergeCell ref="A17:E17"/>
    <mergeCell ref="F17:H17"/>
    <mergeCell ref="A26:I26"/>
    <mergeCell ref="A27:I27"/>
    <mergeCell ref="A21:I21"/>
    <mergeCell ref="A22:I22"/>
    <mergeCell ref="S22:U22"/>
    <mergeCell ref="A23:I23"/>
    <mergeCell ref="A24:I24"/>
    <mergeCell ref="A25:I2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F90E-A18B-4C81-BEC7-C253B8BE86F6}">
  <dimension ref="A1:G19"/>
  <sheetViews>
    <sheetView zoomScale="130" zoomScaleNormal="130" workbookViewId="0">
      <selection activeCell="B21" sqref="B21"/>
    </sheetView>
  </sheetViews>
  <sheetFormatPr defaultColWidth="9.1796875" defaultRowHeight="13" x14ac:dyDescent="0.3"/>
  <cols>
    <col min="1" max="1" width="13.54296875" style="4" customWidth="1"/>
    <col min="2" max="2" width="17.453125" style="4" customWidth="1"/>
    <col min="3" max="3" width="19.1796875" style="4" customWidth="1"/>
    <col min="4" max="5" width="17.453125" style="4" customWidth="1"/>
    <col min="6" max="6" width="18.81640625" style="4" customWidth="1"/>
    <col min="7" max="7" width="15" style="4" customWidth="1"/>
    <col min="8" max="16384" width="9.1796875" style="4"/>
  </cols>
  <sheetData>
    <row r="1" spans="1:7" ht="15" x14ac:dyDescent="0.3">
      <c r="A1" s="54" t="s">
        <v>57</v>
      </c>
    </row>
    <row r="3" spans="1:7" x14ac:dyDescent="0.3">
      <c r="A3" s="174" t="s">
        <v>58</v>
      </c>
      <c r="B3" s="174"/>
      <c r="C3" s="174"/>
      <c r="D3" s="174"/>
      <c r="E3" s="174"/>
      <c r="F3" s="174"/>
      <c r="G3" s="174"/>
    </row>
    <row r="4" spans="1:7" x14ac:dyDescent="0.3">
      <c r="A4" s="51" t="s">
        <v>59</v>
      </c>
      <c r="B4" s="51" t="s">
        <v>60</v>
      </c>
      <c r="C4" s="51" t="s">
        <v>61</v>
      </c>
      <c r="D4" s="51" t="s">
        <v>62</v>
      </c>
      <c r="E4" s="51" t="s">
        <v>63</v>
      </c>
      <c r="F4" s="51" t="s">
        <v>64</v>
      </c>
      <c r="G4" s="51" t="s">
        <v>65</v>
      </c>
    </row>
    <row r="5" spans="1:7" x14ac:dyDescent="0.3">
      <c r="A5" s="48" t="s">
        <v>66</v>
      </c>
      <c r="B5" s="49">
        <f>'Table 1'!G22</f>
        <v>997.12666666666678</v>
      </c>
      <c r="C5" s="49">
        <f>'Table 1'!G28</f>
        <v>6486</v>
      </c>
      <c r="D5" s="49">
        <f>SUM(B5:C5)</f>
        <v>7483.126666666667</v>
      </c>
      <c r="E5" s="50">
        <f>'Table 1'!J22</f>
        <v>79578.511599999983</v>
      </c>
      <c r="F5" s="50">
        <f>'Table 1'!J28</f>
        <v>517633.56</v>
      </c>
      <c r="G5" s="50">
        <f>SUM(E5:F5)</f>
        <v>597212.07160000002</v>
      </c>
    </row>
    <row r="6" spans="1:7" x14ac:dyDescent="0.3">
      <c r="A6" s="48" t="s">
        <v>67</v>
      </c>
      <c r="B6" s="49">
        <f>'Table 2'!G22</f>
        <v>892.4766666666668</v>
      </c>
      <c r="C6" s="49">
        <f>'Table 2'!G28</f>
        <v>6624</v>
      </c>
      <c r="D6" s="49">
        <f t="shared" ref="D6:D7" si="0">SUM(B6:C6)</f>
        <v>7516.4766666666665</v>
      </c>
      <c r="E6" s="50">
        <f>'Table 2'!J22</f>
        <v>71226.622600000002</v>
      </c>
      <c r="F6" s="50">
        <f>'Table 2'!J28</f>
        <v>528647.04</v>
      </c>
      <c r="G6" s="50">
        <f t="shared" ref="G6:G7" si="1">SUM(E6:F6)</f>
        <v>599873.66260000004</v>
      </c>
    </row>
    <row r="7" spans="1:7" x14ac:dyDescent="0.3">
      <c r="A7" s="48" t="s">
        <v>68</v>
      </c>
      <c r="B7" s="49">
        <f>'Table 3'!G22</f>
        <v>1288.0766666666668</v>
      </c>
      <c r="C7" s="49">
        <f>'Table 3'!G28</f>
        <v>12397</v>
      </c>
      <c r="D7" s="49">
        <f t="shared" si="0"/>
        <v>13685.076666666668</v>
      </c>
      <c r="E7" s="50">
        <f>'Table 3'!J22</f>
        <v>102798.59859999998</v>
      </c>
      <c r="F7" s="50">
        <f>'Table 3'!J28</f>
        <v>989377.62</v>
      </c>
      <c r="G7" s="50">
        <f t="shared" si="1"/>
        <v>1092176.2186</v>
      </c>
    </row>
    <row r="8" spans="1:7" x14ac:dyDescent="0.3">
      <c r="A8" s="48" t="s">
        <v>69</v>
      </c>
      <c r="B8" s="49">
        <f>SUM(B5:B7)</f>
        <v>3177.6800000000003</v>
      </c>
      <c r="C8" s="49">
        <f>SUM(C5:C7)</f>
        <v>25507</v>
      </c>
      <c r="D8" s="49">
        <f>SUM(D5:D7)</f>
        <v>28684.68</v>
      </c>
      <c r="E8" s="52">
        <f t="shared" ref="E8:G8" si="2">SUM(E5:E7)</f>
        <v>253603.73279999994</v>
      </c>
      <c r="F8" s="52">
        <f t="shared" si="2"/>
        <v>2035658.2200000002</v>
      </c>
      <c r="G8" s="52">
        <f t="shared" si="2"/>
        <v>2289261.9528000001</v>
      </c>
    </row>
    <row r="9" spans="1:7" x14ac:dyDescent="0.3">
      <c r="A9" s="48" t="s">
        <v>70</v>
      </c>
      <c r="B9" s="49">
        <f>B8/3</f>
        <v>1059.2266666666667</v>
      </c>
      <c r="C9" s="49">
        <f>C8/3</f>
        <v>8502.3333333333339</v>
      </c>
      <c r="D9" s="49">
        <f>D8/3</f>
        <v>9561.56</v>
      </c>
      <c r="E9" s="52">
        <f t="shared" ref="E9:G9" si="3">E8/3</f>
        <v>84534.577599999975</v>
      </c>
      <c r="F9" s="52">
        <f t="shared" si="3"/>
        <v>678552.74000000011</v>
      </c>
      <c r="G9" s="52">
        <f t="shared" si="3"/>
        <v>763087.31760000007</v>
      </c>
    </row>
    <row r="11" spans="1:7" x14ac:dyDescent="0.3">
      <c r="A11" s="175" t="s">
        <v>71</v>
      </c>
      <c r="B11" s="175"/>
      <c r="C11" s="175"/>
    </row>
    <row r="12" spans="1:7" x14ac:dyDescent="0.3">
      <c r="A12" s="51" t="s">
        <v>59</v>
      </c>
      <c r="B12" s="51" t="s">
        <v>72</v>
      </c>
      <c r="C12" s="51" t="s">
        <v>73</v>
      </c>
    </row>
    <row r="13" spans="1:7" x14ac:dyDescent="0.3">
      <c r="A13" s="48" t="s">
        <v>66</v>
      </c>
      <c r="B13" s="49">
        <f>'Table 4'!F$17</f>
        <v>1610</v>
      </c>
      <c r="C13" s="50">
        <f>'Table 4'!I$17</f>
        <v>89900</v>
      </c>
    </row>
    <row r="14" spans="1:7" x14ac:dyDescent="0.3">
      <c r="A14" s="48" t="s">
        <v>67</v>
      </c>
      <c r="B14" s="49">
        <f>'Table 5'!F$17</f>
        <v>1610</v>
      </c>
      <c r="C14" s="50">
        <f>'Table 5'!I$17</f>
        <v>89900</v>
      </c>
    </row>
    <row r="15" spans="1:7" x14ac:dyDescent="0.3">
      <c r="A15" s="48" t="s">
        <v>68</v>
      </c>
      <c r="B15" s="49">
        <f>'Table 6'!F17</f>
        <v>2290</v>
      </c>
      <c r="C15" s="50">
        <f>'Table 6'!I17</f>
        <v>128000</v>
      </c>
    </row>
    <row r="16" spans="1:7" x14ac:dyDescent="0.3">
      <c r="A16" s="48" t="s">
        <v>69</v>
      </c>
      <c r="B16" s="49">
        <f>SUM(B13:B15)</f>
        <v>5510</v>
      </c>
      <c r="C16" s="52">
        <f>SUM(C13:C15)</f>
        <v>307800</v>
      </c>
    </row>
    <row r="17" spans="1:3" x14ac:dyDescent="0.3">
      <c r="A17" s="48" t="s">
        <v>70</v>
      </c>
      <c r="B17" s="49">
        <f>ROUND(B16/3,-1)</f>
        <v>1840</v>
      </c>
      <c r="C17" s="52">
        <f>ROUND(C16/3,-3)</f>
        <v>103000</v>
      </c>
    </row>
    <row r="19" spans="1:3" x14ac:dyDescent="0.3">
      <c r="A19" s="176" t="s">
        <v>74</v>
      </c>
      <c r="B19" s="176"/>
      <c r="C19" s="72">
        <f>D9/Responses!E13</f>
        <v>115.19951807228915</v>
      </c>
    </row>
  </sheetData>
  <mergeCells count="3">
    <mergeCell ref="A3:G3"/>
    <mergeCell ref="A11:C11"/>
    <mergeCell ref="A19:B19"/>
  </mergeCells>
  <phoneticPr fontId="18"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93E1F-2400-4C74-8C68-0C8A4A42C8E5}">
  <dimension ref="A1:N3"/>
  <sheetViews>
    <sheetView workbookViewId="0">
      <selection activeCell="D9" sqref="D9"/>
    </sheetView>
  </sheetViews>
  <sheetFormatPr defaultRowHeight="14.5" x14ac:dyDescent="0.35"/>
  <cols>
    <col min="1" max="1" width="25.54296875" customWidth="1"/>
    <col min="2" max="2" width="17.7265625" customWidth="1"/>
    <col min="3" max="3" width="22.453125" customWidth="1"/>
    <col min="4" max="4" width="15.26953125" customWidth="1"/>
    <col min="5" max="5" width="17.453125" customWidth="1"/>
    <col min="6" max="6" width="16.1796875" customWidth="1"/>
    <col min="7" max="7" width="14.26953125" customWidth="1"/>
    <col min="9" max="9" width="14.81640625" bestFit="1" customWidth="1"/>
  </cols>
  <sheetData>
    <row r="1" spans="1:14" ht="15" x14ac:dyDescent="0.35">
      <c r="A1" s="177" t="s">
        <v>122</v>
      </c>
      <c r="B1" s="177"/>
      <c r="C1" s="177"/>
      <c r="D1" s="177"/>
      <c r="E1" s="177"/>
      <c r="F1" s="177"/>
      <c r="G1" s="177"/>
      <c r="H1" s="70"/>
      <c r="I1" s="70"/>
      <c r="J1" s="70"/>
      <c r="K1" s="70"/>
      <c r="L1" s="70"/>
      <c r="M1" s="70"/>
      <c r="N1" s="70"/>
    </row>
    <row r="2" spans="1:14" x14ac:dyDescent="0.35">
      <c r="A2" s="70"/>
      <c r="B2" s="70"/>
      <c r="C2" s="70"/>
      <c r="D2" s="70"/>
      <c r="E2" s="70"/>
      <c r="F2" s="70"/>
      <c r="G2" s="70"/>
      <c r="H2" s="70"/>
      <c r="I2" s="70"/>
      <c r="J2" s="70"/>
      <c r="K2" s="70"/>
      <c r="L2" s="70"/>
      <c r="M2" s="70"/>
      <c r="N2" s="70"/>
    </row>
    <row r="3" spans="1:14" x14ac:dyDescent="0.35">
      <c r="A3" s="70"/>
      <c r="B3" s="70"/>
      <c r="C3" s="70"/>
      <c r="D3" s="70"/>
      <c r="E3" s="70"/>
      <c r="F3" s="70"/>
      <c r="G3" s="70"/>
      <c r="H3" s="70"/>
      <c r="I3" s="70"/>
      <c r="J3" s="70"/>
      <c r="K3" s="70"/>
      <c r="L3" s="70"/>
      <c r="M3" s="70"/>
      <c r="N3" s="70"/>
    </row>
  </sheetData>
  <mergeCells count="1">
    <mergeCell ref="A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AE11D-3AC8-4129-B2B0-A7CE44E4AD03}">
  <dimension ref="A1:E19"/>
  <sheetViews>
    <sheetView workbookViewId="0">
      <selection activeCell="F18" sqref="F18"/>
    </sheetView>
  </sheetViews>
  <sheetFormatPr defaultColWidth="13.7265625" defaultRowHeight="13" x14ac:dyDescent="0.3"/>
  <cols>
    <col min="1" max="1" width="19.26953125" style="70" customWidth="1"/>
    <col min="2" max="8" width="13.7265625" style="70"/>
    <col min="9" max="9" width="25.7265625" style="70" customWidth="1"/>
    <col min="10" max="11" width="13.7265625" style="70"/>
    <col min="12" max="12" width="15.7265625" style="70" customWidth="1"/>
    <col min="13" max="16384" width="13.7265625" style="70"/>
  </cols>
  <sheetData>
    <row r="1" spans="1:5" ht="15" x14ac:dyDescent="0.3">
      <c r="A1" s="177" t="s">
        <v>82</v>
      </c>
      <c r="B1" s="177"/>
      <c r="C1" s="177"/>
      <c r="D1" s="177"/>
      <c r="E1" s="177"/>
    </row>
    <row r="2" spans="1:5" x14ac:dyDescent="0.3">
      <c r="A2" s="13" t="s">
        <v>31</v>
      </c>
      <c r="B2" s="13" t="s">
        <v>32</v>
      </c>
      <c r="C2" s="13" t="s">
        <v>33</v>
      </c>
      <c r="D2" s="13" t="s">
        <v>34</v>
      </c>
      <c r="E2" s="13" t="s">
        <v>35</v>
      </c>
    </row>
    <row r="3" spans="1:5" ht="78" x14ac:dyDescent="0.3">
      <c r="A3" s="13" t="s">
        <v>83</v>
      </c>
      <c r="B3" s="13" t="s">
        <v>75</v>
      </c>
      <c r="C3" s="13" t="s">
        <v>84</v>
      </c>
      <c r="D3" s="13" t="s">
        <v>85</v>
      </c>
      <c r="E3" s="13" t="s">
        <v>108</v>
      </c>
    </row>
    <row r="4" spans="1:5" x14ac:dyDescent="0.3">
      <c r="A4" s="45" t="s">
        <v>113</v>
      </c>
      <c r="B4" s="35">
        <v>1</v>
      </c>
      <c r="C4" s="35">
        <v>1</v>
      </c>
      <c r="D4" s="13" t="s">
        <v>11</v>
      </c>
      <c r="E4" s="13">
        <f>B4*C4</f>
        <v>1</v>
      </c>
    </row>
    <row r="5" spans="1:5" ht="26" x14ac:dyDescent="0.3">
      <c r="A5" s="45" t="s">
        <v>114</v>
      </c>
      <c r="B5" s="69">
        <f>'Table 2'!F12</f>
        <v>15.666666666666666</v>
      </c>
      <c r="C5" s="35">
        <v>1</v>
      </c>
      <c r="D5" s="13" t="s">
        <v>11</v>
      </c>
      <c r="E5" s="71">
        <f t="shared" ref="E5:E12" si="0">B5*C5</f>
        <v>15.666666666666666</v>
      </c>
    </row>
    <row r="6" spans="1:5" ht="38.25" customHeight="1" x14ac:dyDescent="0.3">
      <c r="A6" s="45" t="s">
        <v>115</v>
      </c>
      <c r="B6" s="35">
        <f>'Table 2'!F13</f>
        <v>0.1</v>
      </c>
      <c r="C6" s="35">
        <v>1</v>
      </c>
      <c r="D6" s="13" t="s">
        <v>11</v>
      </c>
      <c r="E6" s="13">
        <f t="shared" si="0"/>
        <v>0.1</v>
      </c>
    </row>
    <row r="7" spans="1:5" ht="39" x14ac:dyDescent="0.3">
      <c r="A7" s="45" t="s">
        <v>116</v>
      </c>
      <c r="B7" s="35">
        <f>'Table 2'!F14</f>
        <v>10</v>
      </c>
      <c r="C7" s="35">
        <v>1</v>
      </c>
      <c r="D7" s="13" t="s">
        <v>11</v>
      </c>
      <c r="E7" s="13">
        <f t="shared" si="0"/>
        <v>10</v>
      </c>
    </row>
    <row r="8" spans="1:5" ht="39" x14ac:dyDescent="0.3">
      <c r="A8" s="45" t="s">
        <v>118</v>
      </c>
      <c r="B8" s="35">
        <f>'Table 2'!F15</f>
        <v>2</v>
      </c>
      <c r="C8" s="35">
        <v>1</v>
      </c>
      <c r="D8" s="13" t="s">
        <v>11</v>
      </c>
      <c r="E8" s="13">
        <f t="shared" si="0"/>
        <v>2</v>
      </c>
    </row>
    <row r="9" spans="1:5" ht="26" x14ac:dyDescent="0.3">
      <c r="A9" s="45" t="s">
        <v>119</v>
      </c>
      <c r="B9" s="35">
        <f>'Table 2'!F16</f>
        <v>2</v>
      </c>
      <c r="C9" s="35">
        <v>1</v>
      </c>
      <c r="D9" s="13" t="s">
        <v>11</v>
      </c>
      <c r="E9" s="13">
        <f t="shared" si="0"/>
        <v>2</v>
      </c>
    </row>
    <row r="10" spans="1:5" ht="39" x14ac:dyDescent="0.3">
      <c r="A10" s="45" t="s">
        <v>120</v>
      </c>
      <c r="B10" s="35">
        <f>'Table 2'!F17</f>
        <v>3</v>
      </c>
      <c r="C10" s="35">
        <v>1</v>
      </c>
      <c r="D10" s="13" t="s">
        <v>11</v>
      </c>
      <c r="E10" s="13">
        <f t="shared" si="0"/>
        <v>3</v>
      </c>
    </row>
    <row r="11" spans="1:5" ht="26" x14ac:dyDescent="0.3">
      <c r="A11" s="45" t="s">
        <v>121</v>
      </c>
      <c r="B11" s="35">
        <f>'Table 1'!F18</f>
        <v>1</v>
      </c>
      <c r="C11" s="35">
        <v>1</v>
      </c>
      <c r="D11" s="13" t="s">
        <v>11</v>
      </c>
      <c r="E11" s="13">
        <f t="shared" si="0"/>
        <v>1</v>
      </c>
    </row>
    <row r="12" spans="1:5" x14ac:dyDescent="0.3">
      <c r="A12" s="45" t="s">
        <v>117</v>
      </c>
      <c r="B12" s="120">
        <f>'Table 2'!F26</f>
        <v>48</v>
      </c>
      <c r="C12" s="35">
        <v>1</v>
      </c>
      <c r="D12" s="13" t="s">
        <v>11</v>
      </c>
      <c r="E12" s="122">
        <f t="shared" si="0"/>
        <v>48</v>
      </c>
    </row>
    <row r="13" spans="1:5" ht="15" customHeight="1" x14ac:dyDescent="0.3">
      <c r="A13" s="61"/>
      <c r="B13" s="13"/>
      <c r="C13" s="178" t="s">
        <v>109</v>
      </c>
      <c r="D13" s="179"/>
      <c r="E13" s="14">
        <f>ROUND(SUM(E4:E12),0)</f>
        <v>83</v>
      </c>
    </row>
    <row r="19" spans="4:4" x14ac:dyDescent="0.3">
      <c r="D19" s="70" t="s">
        <v>104</v>
      </c>
    </row>
  </sheetData>
  <mergeCells count="2">
    <mergeCell ref="A1:E1"/>
    <mergeCell ref="C13:D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2024-05-28T14:16:19+00:00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8CC7759-FB01-4C92-9E7B-577F094B0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B46478-A91A-48B9-A1BA-220A7630F629}">
  <ds:schemaRefs>
    <ds:schemaRef ds:uri="Microsoft.SharePoint.Taxonomy.ContentTypeSync"/>
  </ds:schemaRefs>
</ds:datastoreItem>
</file>

<file path=customXml/itemProps3.xml><?xml version="1.0" encoding="utf-8"?>
<ds:datastoreItem xmlns:ds="http://schemas.openxmlformats.org/officeDocument/2006/customXml" ds:itemID="{364DB98E-5C4D-412E-9ADC-B7F250EB2D37}">
  <ds:schemaRefs>
    <ds:schemaRef ds:uri="http://schemas.microsoft.com/sharepoint/v3/contenttype/forms"/>
  </ds:schemaRefs>
</ds:datastoreItem>
</file>

<file path=customXml/itemProps4.xml><?xml version="1.0" encoding="utf-8"?>
<ds:datastoreItem xmlns:ds="http://schemas.openxmlformats.org/officeDocument/2006/customXml" ds:itemID="{1157A248-F29A-471B-AF95-D188369D2412}">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1</vt:lpstr>
      <vt:lpstr>Table 2</vt:lpstr>
      <vt:lpstr>Table 3</vt:lpstr>
      <vt:lpstr>Table 4</vt:lpstr>
      <vt:lpstr>Table 5</vt:lpstr>
      <vt:lpstr>Table 6</vt:lpstr>
      <vt:lpstr>3-Year Summary</vt:lpstr>
      <vt:lpstr>Capital O&amp;M</vt:lpstr>
      <vt:lpstr>Responses</vt:lpstr>
      <vt:lpstr>Respondents</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DWang</dc:creator>
  <cp:keywords/>
  <dc:description/>
  <cp:lastModifiedBy>Salahuddin, Diane</cp:lastModifiedBy>
  <cp:revision/>
  <dcterms:created xsi:type="dcterms:W3CDTF">2014-09-23T20:17:06Z</dcterms:created>
  <dcterms:modified xsi:type="dcterms:W3CDTF">2025-02-11T23:55:33Z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Document_x0020_Type">
    <vt:lpwstr/>
  </property>
</Properties>
</file>