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BS - 0570/0570-0075 - RISE/2024/05 ROCIS/"/>
    </mc:Choice>
  </mc:AlternateContent>
  <xr:revisionPtr revIDLastSave="80" documentId="8_{D380BF86-CB8D-4BDC-B9B5-27C446A7D1DC}" xr6:coauthVersionLast="47" xr6:coauthVersionMax="47" xr10:uidLastSave="{17D2B3D3-1EDE-439C-AA7B-1A772EADF655}"/>
  <bookViews>
    <workbookView xWindow="57480" yWindow="-120" windowWidth="29040" windowHeight="15720" xr2:uid="{00000000-000D-0000-FFFF-FFFF00000000}"/>
  </bookViews>
  <sheets>
    <sheet name="12 Burden Hours Collection" sheetId="4" r:id="rId1"/>
    <sheet name="12 Not Inc in Burden Hours" sheetId="8" r:id="rId2"/>
    <sheet name="12 Est Prof Wage Rate" sheetId="11" r:id="rId3"/>
    <sheet name="14 Annual Cost to Fed Gov Est" sheetId="10" r:id="rId4"/>
  </sheets>
  <definedNames>
    <definedName name="_xlnm.Print_Area" localSheetId="0">'12 Burden Hours Collection'!#REF!</definedName>
    <definedName name="_xlnm.Print_Area" localSheetId="2">'12 Est Prof Wage Rate'!$A$1:$J$36</definedName>
    <definedName name="_xlnm.Print_Area" localSheetId="1">'12 Not Inc in Burden Hours'!#REF!</definedName>
    <definedName name="_xlnm.Print_Area" localSheetId="3">'14 Annual Cost to Fed Gov Est'!$A$22:$K$30</definedName>
    <definedName name="_xlnm.Print_Titles" localSheetId="0">'12 Burden Hours Collection'!$1:$11</definedName>
    <definedName name="_xlnm.Print_Titles" localSheetId="2">'12 Est Prof Wage Rate'!$1:$36</definedName>
    <definedName name="_xlnm.Print_Titles" localSheetId="1">'12 Not Inc in Burden Hours'!$1:$11</definedName>
    <definedName name="_xlnm.Print_Titles" localSheetId="3">'14 Annual Cost to Fed Gov Est'!$1:$21</definedName>
    <definedName name="Z_15C0669A_31B7_4E8C_B264_C157DFCC7314_.wvu.PrintArea" localSheetId="0" hidden="1">'12 Burden Hours Collection'!$A$1:$K$15</definedName>
    <definedName name="Z_15C0669A_31B7_4E8C_B264_C157DFCC7314_.wvu.PrintArea" localSheetId="2" hidden="1">'12 Est Prof Wage Rate'!$A$1:$L$36</definedName>
    <definedName name="Z_15C0669A_31B7_4E8C_B264_C157DFCC7314_.wvu.PrintArea" localSheetId="1" hidden="1">'12 Not Inc in Burden Hours'!$A$1:$K$11</definedName>
    <definedName name="Z_15C0669A_31B7_4E8C_B264_C157DFCC7314_.wvu.PrintTitles" localSheetId="0" hidden="1">'12 Burden Hours Collection'!$1:$11</definedName>
    <definedName name="Z_15C0669A_31B7_4E8C_B264_C157DFCC7314_.wvu.PrintTitles" localSheetId="2" hidden="1">'12 Est Prof Wage Rate'!$1:$36</definedName>
    <definedName name="Z_15C0669A_31B7_4E8C_B264_C157DFCC7314_.wvu.PrintTitles" localSheetId="1" hidden="1">'12 Not Inc in Burden Hours'!$1:$11</definedName>
    <definedName name="Z_37AA95CC_33E3_448E_A246_6D7C1E55B132_.wvu.PrintArea" localSheetId="0" hidden="1">'12 Burden Hours Collection'!$A$1:$K$15</definedName>
    <definedName name="Z_37AA95CC_33E3_448E_A246_6D7C1E55B132_.wvu.PrintArea" localSheetId="2" hidden="1">'12 Est Prof Wage Rate'!$A$1:$L$36</definedName>
    <definedName name="Z_37AA95CC_33E3_448E_A246_6D7C1E55B132_.wvu.PrintArea" localSheetId="1" hidden="1">'12 Not Inc in Burden Hours'!$A$1:$K$11</definedName>
    <definedName name="Z_50551261_C85F_41F5_AFE5_A65BD7C7846A_.wvu.PrintArea" localSheetId="0" hidden="1">'12 Burden Hours Collection'!$A$1:$K$15</definedName>
    <definedName name="Z_50551261_C85F_41F5_AFE5_A65BD7C7846A_.wvu.PrintArea" localSheetId="2" hidden="1">'12 Est Prof Wage Rate'!$A$1:$L$36</definedName>
    <definedName name="Z_50551261_C85F_41F5_AFE5_A65BD7C7846A_.wvu.PrintArea" localSheetId="1" hidden="1">'12 Not Inc in Burden Hours'!$A$1:$K$11</definedName>
    <definedName name="Z_50551261_C85F_41F5_AFE5_A65BD7C7846A_.wvu.PrintTitles" localSheetId="0" hidden="1">'12 Burden Hours Collection'!$1:$11</definedName>
    <definedName name="Z_50551261_C85F_41F5_AFE5_A65BD7C7846A_.wvu.PrintTitles" localSheetId="2" hidden="1">'12 Est Prof Wage Rate'!$1:$36</definedName>
    <definedName name="Z_50551261_C85F_41F5_AFE5_A65BD7C7846A_.wvu.PrintTitles" localSheetId="1" hidden="1">'12 Not Inc in Burden Hours'!$1:$11</definedName>
    <definedName name="Z_6AFC65E8_BA66_4C26_93D4_B10CF5B31ABD_.wvu.PrintArea" localSheetId="0" hidden="1">'12 Burden Hours Collection'!$A$1:$K$15</definedName>
    <definedName name="Z_6AFC65E8_BA66_4C26_93D4_B10CF5B31ABD_.wvu.PrintArea" localSheetId="2" hidden="1">'12 Est Prof Wage Rate'!$A$1:$L$36</definedName>
    <definedName name="Z_6AFC65E8_BA66_4C26_93D4_B10CF5B31ABD_.wvu.PrintArea" localSheetId="1" hidden="1">'12 Not Inc in Burden Hours'!$A$1:$K$11</definedName>
    <definedName name="Z_6AFC65E8_BA66_4C26_93D4_B10CF5B31ABD_.wvu.PrintTitles" localSheetId="0" hidden="1">'12 Burden Hours Collection'!$1:$11</definedName>
    <definedName name="Z_6AFC65E8_BA66_4C26_93D4_B10CF5B31ABD_.wvu.PrintTitles" localSheetId="2" hidden="1">'12 Est Prof Wage Rate'!$1:$36</definedName>
    <definedName name="Z_6AFC65E8_BA66_4C26_93D4_B10CF5B31ABD_.wvu.PrintTitles" localSheetId="1" hidden="1">'12 Not Inc in Burden Hours'!$1:$11</definedName>
    <definedName name="Z_6AFC65E8_BA66_4C26_93D4_B10CF5B31ABD_.wvu.Rows" localSheetId="0" hidden="1">'12 Burden Hours Collection'!#REF!</definedName>
    <definedName name="Z_6AFC65E8_BA66_4C26_93D4_B10CF5B31ABD_.wvu.Rows" localSheetId="2" hidden="1">'12 Est Prof Wage Rate'!#REF!</definedName>
    <definedName name="Z_6AFC65E8_BA66_4C26_93D4_B10CF5B31ABD_.wvu.Rows" localSheetId="1" hidden="1">'12 Not Inc in Burden Hours'!#REF!</definedName>
    <definedName name="Z_6D408708_B60D_4677_A8AE_FDB2202DA023_.wvu.PrintArea" localSheetId="0" hidden="1">'12 Burden Hours Collection'!$A$1:$K$15</definedName>
    <definedName name="Z_6D408708_B60D_4677_A8AE_FDB2202DA023_.wvu.PrintArea" localSheetId="2" hidden="1">'12 Est Prof Wage Rate'!$A$1:$L$36</definedName>
    <definedName name="Z_6D408708_B60D_4677_A8AE_FDB2202DA023_.wvu.PrintArea" localSheetId="1" hidden="1">'12 Not Inc in Burden Hours'!$A$1:$K$11</definedName>
    <definedName name="Z_6D408708_B60D_4677_A8AE_FDB2202DA023_.wvu.PrintTitles" localSheetId="0" hidden="1">'12 Burden Hours Collection'!$1:$11</definedName>
    <definedName name="Z_6D408708_B60D_4677_A8AE_FDB2202DA023_.wvu.PrintTitles" localSheetId="2" hidden="1">'12 Est Prof Wage Rate'!$1:$36</definedName>
    <definedName name="Z_6D408708_B60D_4677_A8AE_FDB2202DA023_.wvu.PrintTitles" localSheetId="1" hidden="1">'12 Not Inc in Burden Hours'!$1:$11</definedName>
    <definedName name="Z_6D408708_B60D_4677_A8AE_FDB2202DA023_.wvu.Rows" localSheetId="0" hidden="1">'12 Burden Hours Collection'!#REF!</definedName>
    <definedName name="Z_6D408708_B60D_4677_A8AE_FDB2202DA023_.wvu.Rows" localSheetId="2" hidden="1">'12 Est Prof Wage Rate'!#REF!</definedName>
    <definedName name="Z_6D408708_B60D_4677_A8AE_FDB2202DA023_.wvu.Rows" localSheetId="1" hidden="1">'12 Not Inc in Burden Hours'!#REF!</definedName>
    <definedName name="Z_6D91BC3E_AAD1_45FF_B665_9358F89A956A_.wvu.PrintArea" localSheetId="0" hidden="1">'12 Burden Hours Collection'!$A$1:$K$15</definedName>
    <definedName name="Z_6D91BC3E_AAD1_45FF_B665_9358F89A956A_.wvu.PrintArea" localSheetId="2" hidden="1">'12 Est Prof Wage Rate'!$A$1:$L$36</definedName>
    <definedName name="Z_6D91BC3E_AAD1_45FF_B665_9358F89A956A_.wvu.PrintArea" localSheetId="1" hidden="1">'12 Not Inc in Burden Hours'!$A$1:$K$11</definedName>
    <definedName name="Z_6D91BC3E_AAD1_45FF_B665_9358F89A956A_.wvu.PrintTitles" localSheetId="0" hidden="1">'12 Burden Hours Collection'!$1:$11</definedName>
    <definedName name="Z_6D91BC3E_AAD1_45FF_B665_9358F89A956A_.wvu.PrintTitles" localSheetId="2" hidden="1">'12 Est Prof Wage Rate'!$1:$36</definedName>
    <definedName name="Z_6D91BC3E_AAD1_45FF_B665_9358F89A956A_.wvu.PrintTitles" localSheetId="1" hidden="1">'12 Not Inc in Burden Hours'!$1:$11</definedName>
    <definedName name="Z_6D91BC3E_AAD1_45FF_B665_9358F89A956A_.wvu.Rows" localSheetId="0" hidden="1">'12 Burden Hours Collection'!#REF!</definedName>
    <definedName name="Z_6D91BC3E_AAD1_45FF_B665_9358F89A956A_.wvu.Rows" localSheetId="2" hidden="1">'12 Est Prof Wage Rate'!#REF!</definedName>
    <definedName name="Z_6D91BC3E_AAD1_45FF_B665_9358F89A956A_.wvu.Rows" localSheetId="1" hidden="1">'12 Not Inc in Burden Hours'!#REF!</definedName>
    <definedName name="Z_824B90F9_415C_4796_9E3D_A1CDA185FF5F_.wvu.PrintArea" localSheetId="0" hidden="1">'12 Burden Hours Collection'!$A$1:$K$15</definedName>
    <definedName name="Z_824B90F9_415C_4796_9E3D_A1CDA185FF5F_.wvu.PrintArea" localSheetId="2" hidden="1">'12 Est Prof Wage Rate'!$A$1:$L$36</definedName>
    <definedName name="Z_824B90F9_415C_4796_9E3D_A1CDA185FF5F_.wvu.PrintArea" localSheetId="1" hidden="1">'12 Not Inc in Burden Hours'!$A$1:$K$11</definedName>
    <definedName name="Z_824B90F9_415C_4796_9E3D_A1CDA185FF5F_.wvu.PrintTitles" localSheetId="0" hidden="1">'12 Burden Hours Collection'!$1:$11</definedName>
    <definedName name="Z_824B90F9_415C_4796_9E3D_A1CDA185FF5F_.wvu.PrintTitles" localSheetId="2" hidden="1">'12 Est Prof Wage Rate'!$1:$36</definedName>
    <definedName name="Z_824B90F9_415C_4796_9E3D_A1CDA185FF5F_.wvu.PrintTitles" localSheetId="1" hidden="1">'12 Not Inc in Burden Hours'!$1:$11</definedName>
    <definedName name="Z_824B90F9_415C_4796_9E3D_A1CDA185FF5F_.wvu.Rows" localSheetId="0" hidden="1">'12 Burden Hours Collection'!#REF!</definedName>
    <definedName name="Z_824B90F9_415C_4796_9E3D_A1CDA185FF5F_.wvu.Rows" localSheetId="2" hidden="1">'12 Est Prof Wage Rate'!#REF!</definedName>
    <definedName name="Z_824B90F9_415C_4796_9E3D_A1CDA185FF5F_.wvu.Rows" localSheetId="1" hidden="1">'12 Not Inc in Burden Hours'!#REF!</definedName>
    <definedName name="Z_9C915AD1_207C_4784_8563_74210CE5FEE1_.wvu.PrintArea" localSheetId="0" hidden="1">'12 Burden Hours Collection'!$A$1:$K$15</definedName>
    <definedName name="Z_9C915AD1_207C_4784_8563_74210CE5FEE1_.wvu.PrintArea" localSheetId="2" hidden="1">'12 Est Prof Wage Rate'!$A$1:$L$36</definedName>
    <definedName name="Z_9C915AD1_207C_4784_8563_74210CE5FEE1_.wvu.PrintArea" localSheetId="1" hidden="1">'12 Not Inc in Burden Hours'!$A$1:$K$11</definedName>
    <definedName name="Z_9C915AD1_207C_4784_8563_74210CE5FEE1_.wvu.PrintTitles" localSheetId="0" hidden="1">'12 Burden Hours Collection'!$1:$11</definedName>
    <definedName name="Z_9C915AD1_207C_4784_8563_74210CE5FEE1_.wvu.PrintTitles" localSheetId="2" hidden="1">'12 Est Prof Wage Rate'!$1:$36</definedName>
    <definedName name="Z_9C915AD1_207C_4784_8563_74210CE5FEE1_.wvu.PrintTitles" localSheetId="1" hidden="1">'12 Not Inc in Burden Hours'!$1:$11</definedName>
    <definedName name="Z_9C915AD1_207C_4784_8563_74210CE5FEE1_.wvu.Rows" localSheetId="0" hidden="1">'12 Burden Hours Collection'!#REF!</definedName>
    <definedName name="Z_9C915AD1_207C_4784_8563_74210CE5FEE1_.wvu.Rows" localSheetId="2" hidden="1">'12 Est Prof Wage Rate'!#REF!</definedName>
    <definedName name="Z_9C915AD1_207C_4784_8563_74210CE5FEE1_.wvu.Rows" localSheetId="1" hidden="1">'12 Not Inc in Burden Hours'!#REF!</definedName>
    <definedName name="Z_B1FFA0E4_DD65_453A_A78C_020A45C50C30_.wvu.PrintArea" localSheetId="0" hidden="1">'12 Burden Hours Collection'!$A$1:$K$15</definedName>
    <definedName name="Z_B1FFA0E4_DD65_453A_A78C_020A45C50C30_.wvu.PrintArea" localSheetId="2" hidden="1">'12 Est Prof Wage Rate'!$A$1:$L$36</definedName>
    <definedName name="Z_B1FFA0E4_DD65_453A_A78C_020A45C50C30_.wvu.PrintArea" localSheetId="1" hidden="1">'12 Not Inc in Burden Hours'!$A$1:$K$11</definedName>
    <definedName name="Z_BE69EC80_9217_49AB_A7C2_EDB5A6CB45B8_.wvu.PrintArea" localSheetId="0" hidden="1">'12 Burden Hours Collection'!$A$1:$K$15</definedName>
    <definedName name="Z_BE69EC80_9217_49AB_A7C2_EDB5A6CB45B8_.wvu.PrintArea" localSheetId="2" hidden="1">'12 Est Prof Wage Rate'!$A$1:$L$36</definedName>
    <definedName name="Z_BE69EC80_9217_49AB_A7C2_EDB5A6CB45B8_.wvu.PrintArea" localSheetId="1" hidden="1">'12 Not Inc in Burden Hours'!$A$1:$K$11</definedName>
    <definedName name="Z_BE69EC80_9217_49AB_A7C2_EDB5A6CB45B8_.wvu.PrintTitles" localSheetId="0" hidden="1">'12 Burden Hours Collection'!$1:$11</definedName>
    <definedName name="Z_BE69EC80_9217_49AB_A7C2_EDB5A6CB45B8_.wvu.PrintTitles" localSheetId="2" hidden="1">'12 Est Prof Wage Rate'!$1:$36</definedName>
    <definedName name="Z_BE69EC80_9217_49AB_A7C2_EDB5A6CB45B8_.wvu.PrintTitles" localSheetId="1" hidden="1">'12 Not Inc in Burden Hours'!$1:$11</definedName>
    <definedName name="Z_BE69EC80_9217_49AB_A7C2_EDB5A6CB45B8_.wvu.Rows" localSheetId="0" hidden="1">'12 Burden Hours Collection'!#REF!</definedName>
    <definedName name="Z_BE69EC80_9217_49AB_A7C2_EDB5A6CB45B8_.wvu.Rows" localSheetId="2" hidden="1">'12 Est Prof Wage Rate'!#REF!</definedName>
    <definedName name="Z_BE69EC80_9217_49AB_A7C2_EDB5A6CB45B8_.wvu.Rows" localSheetId="1" hidden="1">'12 Not Inc in Burden Hours'!#REF!</definedName>
    <definedName name="Z_E59731A6_E487_4216_B709_360885DF0B67_.wvu.PrintArea" localSheetId="0" hidden="1">'12 Burden Hours Collection'!$A$1:$K$15</definedName>
    <definedName name="Z_E59731A6_E487_4216_B709_360885DF0B67_.wvu.PrintArea" localSheetId="2" hidden="1">'12 Est Prof Wage Rate'!$A$1:$L$36</definedName>
    <definedName name="Z_E59731A6_E487_4216_B709_360885DF0B67_.wvu.PrintArea" localSheetId="1" hidden="1">'12 Not Inc in Burden Hours'!$A$1:$K$11</definedName>
    <definedName name="Z_E59731A6_E487_4216_B709_360885DF0B67_.wvu.PrintTitles" localSheetId="0" hidden="1">'12 Burden Hours Collection'!$1:$11</definedName>
    <definedName name="Z_E59731A6_E487_4216_B709_360885DF0B67_.wvu.PrintTitles" localSheetId="2" hidden="1">'12 Est Prof Wage Rate'!$1:$36</definedName>
    <definedName name="Z_E59731A6_E487_4216_B709_360885DF0B67_.wvu.PrintTitles" localSheetId="1" hidden="1">'12 Not Inc in Burden Hours'!$1:$11</definedName>
    <definedName name="Z_F24F5730_C53C_4042_AFE4_F4859FDE2519_.wvu.PrintArea" localSheetId="0" hidden="1">'12 Burden Hours Collection'!$A$1:$K$15</definedName>
    <definedName name="Z_F24F5730_C53C_4042_AFE4_F4859FDE2519_.wvu.PrintArea" localSheetId="2" hidden="1">'12 Est Prof Wage Rate'!$A$1:$L$36</definedName>
    <definedName name="Z_F24F5730_C53C_4042_AFE4_F4859FDE2519_.wvu.PrintArea" localSheetId="1" hidden="1">'12 Not Inc in Burden Hours'!$A$1:$K$11</definedName>
    <definedName name="Z_F24F5730_C53C_4042_AFE4_F4859FDE2519_.wvu.PrintTitles" localSheetId="0" hidden="1">'12 Burden Hours Collection'!$1:$11</definedName>
    <definedName name="Z_F24F5730_C53C_4042_AFE4_F4859FDE2519_.wvu.PrintTitles" localSheetId="2" hidden="1">'12 Est Prof Wage Rate'!$1:$36</definedName>
    <definedName name="Z_F24F5730_C53C_4042_AFE4_F4859FDE2519_.wvu.PrintTitles" localSheetId="1" hidden="1">'12 Not Inc in Burden Hours'!$1:$11</definedName>
  </definedNames>
  <calcPr calcId="191028"/>
  <customWorkbookViews>
    <customWorkbookView name="Bennett, Pamela - RD, Washington, DC - Personal View" guid="{BE69EC80-9217-49AB-A7C2-EDB5A6CB45B8}" mergeInterval="0" personalView="1" maximized="1" xWindow="-11" yWindow="-11" windowWidth="1942" windowHeight="1042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Solano, Alexis - RD, Washington, DC - Personal View" guid="{6AFC65E8-BA66-4C26-93D4-B10CF5B31ABD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4" l="1"/>
  <c r="I9" i="4"/>
  <c r="K16" i="4"/>
  <c r="E49" i="4"/>
  <c r="E48" i="4"/>
  <c r="E47" i="4"/>
  <c r="E46" i="4"/>
  <c r="E45" i="4"/>
  <c r="E44" i="4"/>
  <c r="E43" i="4"/>
  <c r="E42" i="4"/>
  <c r="E41" i="4"/>
  <c r="E40" i="4"/>
  <c r="E38" i="4"/>
  <c r="E37" i="4"/>
  <c r="E36" i="4"/>
  <c r="E35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G36" i="11"/>
  <c r="I24" i="4"/>
  <c r="I9" i="8"/>
  <c r="G9" i="8"/>
  <c r="E21" i="8" l="1"/>
  <c r="E28" i="10"/>
  <c r="F28" i="10" s="1"/>
  <c r="G28" i="10" s="1"/>
  <c r="I28" i="10" s="1"/>
  <c r="E27" i="10"/>
  <c r="E24" i="10"/>
  <c r="F24" i="10" s="1"/>
  <c r="H18" i="8"/>
  <c r="F27" i="10" l="1"/>
  <c r="G27" i="10" s="1"/>
  <c r="I27" i="10" s="1"/>
  <c r="G24" i="10"/>
  <c r="I24" i="10" s="1"/>
  <c r="G16" i="4" l="1"/>
  <c r="I16" i="4" s="1"/>
  <c r="G35" i="4"/>
  <c r="I35" i="4" s="1"/>
  <c r="G17" i="4"/>
  <c r="I17" i="4" s="1"/>
  <c r="G43" i="4"/>
  <c r="I43" i="4" s="1"/>
  <c r="G41" i="4"/>
  <c r="I41" i="4" s="1"/>
  <c r="G37" i="4"/>
  <c r="I37" i="4" s="1"/>
  <c r="G38" i="4"/>
  <c r="I38" i="4" s="1"/>
  <c r="G14" i="4"/>
  <c r="I14" i="4" s="1"/>
  <c r="G33" i="4"/>
  <c r="I33" i="4" s="1"/>
  <c r="G32" i="4"/>
  <c r="I32" i="4" s="1"/>
  <c r="G20" i="4"/>
  <c r="I20" i="4" s="1"/>
  <c r="G23" i="4"/>
  <c r="I23" i="4" s="1"/>
  <c r="H21" i="4"/>
  <c r="G21" i="4"/>
  <c r="I21" i="4" s="1"/>
  <c r="G19" i="4"/>
  <c r="I19" i="4" s="1"/>
  <c r="G18" i="4"/>
  <c r="I18" i="4" s="1"/>
  <c r="G22" i="4"/>
  <c r="I22" i="4" s="1"/>
  <c r="G13" i="4"/>
  <c r="G49" i="4"/>
  <c r="I49" i="4" s="1"/>
  <c r="G48" i="4"/>
  <c r="I48" i="4" s="1"/>
  <c r="G47" i="4"/>
  <c r="I47" i="4" s="1"/>
  <c r="G46" i="4"/>
  <c r="I46" i="4" s="1"/>
  <c r="G45" i="4"/>
  <c r="I45" i="4" s="1"/>
  <c r="G44" i="4"/>
  <c r="I44" i="4" s="1"/>
  <c r="G42" i="4"/>
  <c r="I42" i="4" s="1"/>
  <c r="G40" i="4"/>
  <c r="I40" i="4" s="1"/>
  <c r="G15" i="4"/>
  <c r="I15" i="4" s="1"/>
  <c r="K7" i="8"/>
  <c r="C7" i="8"/>
  <c r="A4" i="10"/>
  <c r="A3" i="10"/>
  <c r="A2" i="10"/>
  <c r="A1" i="10"/>
  <c r="A5" i="11"/>
  <c r="A4" i="11"/>
  <c r="A3" i="11"/>
  <c r="A2" i="11"/>
  <c r="A1" i="11"/>
  <c r="A5" i="8"/>
  <c r="A4" i="8"/>
  <c r="A3" i="8"/>
  <c r="A2" i="8"/>
  <c r="A1" i="8"/>
  <c r="I13" i="4" l="1"/>
  <c r="E17" i="8"/>
  <c r="G17" i="8" s="1"/>
  <c r="I17" i="8" s="1"/>
  <c r="E16" i="8"/>
  <c r="G16" i="8" s="1"/>
  <c r="I16" i="8" s="1"/>
  <c r="E15" i="8"/>
  <c r="E14" i="8"/>
  <c r="E18" i="8"/>
  <c r="E20" i="8"/>
  <c r="G20" i="8" s="1"/>
  <c r="I20" i="8" s="1"/>
  <c r="G18" i="8"/>
  <c r="I18" i="8" s="1"/>
  <c r="G21" i="8"/>
  <c r="I21" i="8" s="1"/>
  <c r="E23" i="8"/>
  <c r="G23" i="8" s="1"/>
  <c r="I23" i="8" s="1"/>
  <c r="E24" i="8"/>
  <c r="G24" i="8" s="1"/>
  <c r="I24" i="8" s="1"/>
  <c r="E28" i="8"/>
  <c r="G28" i="8" s="1"/>
  <c r="I28" i="8" s="1"/>
  <c r="E26" i="8"/>
  <c r="G26" i="8" s="1"/>
  <c r="I26" i="8" s="1"/>
  <c r="E27" i="8"/>
  <c r="G27" i="8" s="1"/>
  <c r="I27" i="8" s="1"/>
  <c r="E22" i="8"/>
  <c r="G22" i="8" s="1"/>
  <c r="I22" i="8" s="1"/>
  <c r="G14" i="8"/>
  <c r="I14" i="8" s="1"/>
  <c r="G15" i="8"/>
  <c r="I15" i="8" s="1"/>
  <c r="E13" i="8"/>
  <c r="G13" i="8" s="1"/>
  <c r="I13" i="8" l="1"/>
  <c r="K8" i="8"/>
  <c r="G36" i="4"/>
  <c r="I36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l="1"/>
  <c r="G9" i="4"/>
  <c r="C8" i="8"/>
  <c r="F36" i="11"/>
  <c r="D36" i="1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J31" i="4" l="1"/>
  <c r="K31" i="4" s="1"/>
  <c r="J20" i="8"/>
  <c r="K20" i="8" s="1"/>
  <c r="J21" i="8"/>
  <c r="K21" i="8" s="1"/>
  <c r="J24" i="8"/>
  <c r="K24" i="8" s="1"/>
  <c r="J23" i="8"/>
  <c r="K23" i="8" s="1"/>
  <c r="J24" i="4"/>
  <c r="K24" i="4" s="1"/>
  <c r="J44" i="4"/>
  <c r="K44" i="4" s="1"/>
  <c r="J14" i="4"/>
  <c r="K14" i="4" s="1"/>
  <c r="J16" i="4"/>
  <c r="J28" i="8"/>
  <c r="K28" i="8" s="1"/>
  <c r="J38" i="4"/>
  <c r="K38" i="4" s="1"/>
  <c r="J33" i="4"/>
  <c r="K33" i="4" s="1"/>
  <c r="J21" i="4"/>
  <c r="K21" i="4" s="1"/>
  <c r="J13" i="4"/>
  <c r="K13" i="4" s="1"/>
  <c r="J48" i="4"/>
  <c r="K48" i="4" s="1"/>
  <c r="J15" i="4"/>
  <c r="K15" i="4" s="1"/>
  <c r="J27" i="8"/>
  <c r="K27" i="8" s="1"/>
  <c r="J23" i="4"/>
  <c r="K23" i="4" s="1"/>
  <c r="J47" i="4"/>
  <c r="K47" i="4" s="1"/>
  <c r="J42" i="4"/>
  <c r="K42" i="4" s="1"/>
  <c r="J43" i="4"/>
  <c r="K43" i="4" s="1"/>
  <c r="J26" i="8"/>
  <c r="K26" i="8" s="1"/>
  <c r="J19" i="4"/>
  <c r="K19" i="4" s="1"/>
  <c r="J17" i="8"/>
  <c r="K17" i="8" s="1"/>
  <c r="J35" i="4"/>
  <c r="K35" i="4" s="1"/>
  <c r="J37" i="4"/>
  <c r="K37" i="4" s="1"/>
  <c r="J22" i="8"/>
  <c r="K22" i="8" s="1"/>
  <c r="J16" i="8"/>
  <c r="K16" i="8" s="1"/>
  <c r="J18" i="4"/>
  <c r="K18" i="4" s="1"/>
  <c r="J46" i="4"/>
  <c r="K46" i="4" s="1"/>
  <c r="J40" i="4"/>
  <c r="K40" i="4" s="1"/>
  <c r="J41" i="4"/>
  <c r="K41" i="4" s="1"/>
  <c r="J20" i="4"/>
  <c r="K20" i="4" s="1"/>
  <c r="J15" i="8"/>
  <c r="K15" i="8" s="1"/>
  <c r="J17" i="4"/>
  <c r="K17" i="4" s="1"/>
  <c r="J14" i="8"/>
  <c r="K14" i="8" s="1"/>
  <c r="J22" i="4"/>
  <c r="K22" i="4" s="1"/>
  <c r="J49" i="4"/>
  <c r="K49" i="4" s="1"/>
  <c r="J45" i="4"/>
  <c r="K45" i="4" s="1"/>
  <c r="J32" i="4"/>
  <c r="K32" i="4" s="1"/>
  <c r="J13" i="8"/>
  <c r="K13" i="8" s="1"/>
  <c r="J27" i="4"/>
  <c r="K27" i="4" s="1"/>
  <c r="J18" i="8"/>
  <c r="K18" i="8" s="1"/>
  <c r="J25" i="4"/>
  <c r="K25" i="4" s="1"/>
  <c r="J36" i="4"/>
  <c r="K36" i="4" s="1"/>
  <c r="J29" i="4"/>
  <c r="K29" i="4" s="1"/>
  <c r="J26" i="4"/>
  <c r="K26" i="4" s="1"/>
  <c r="J30" i="4"/>
  <c r="K30" i="4" s="1"/>
  <c r="J28" i="4"/>
  <c r="K28" i="4" s="1"/>
  <c r="K9" i="8" l="1"/>
  <c r="H22" i="10"/>
  <c r="H25" i="10"/>
  <c r="H29" i="10"/>
  <c r="E30" i="10"/>
  <c r="F30" i="10" s="1"/>
  <c r="E26" i="10"/>
  <c r="F26" i="10" s="1"/>
  <c r="E23" i="10"/>
  <c r="F23" i="10" s="1"/>
  <c r="H20" i="10" l="1"/>
  <c r="C8" i="4"/>
  <c r="G30" i="10"/>
  <c r="I30" i="10" s="1"/>
  <c r="I29" i="10" s="1"/>
  <c r="G26" i="10"/>
  <c r="I26" i="10" s="1"/>
  <c r="I25" i="10" s="1"/>
  <c r="G23" i="10"/>
  <c r="I23" i="10" s="1"/>
  <c r="I22" i="10" s="1"/>
  <c r="K25" i="10" l="1"/>
  <c r="K29" i="10"/>
  <c r="K22" i="10" l="1"/>
  <c r="K20" i="10" s="1"/>
  <c r="I20" i="10"/>
  <c r="K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tc={668EB15C-B00F-4FE8-BDAD-45116E44DEF2}</author>
    <author>tc={65F82BBD-411D-4B3E-827B-E497570F9160}</author>
  </authors>
  <commentList>
    <comment ref="B9" authorId="0" shapeId="0" xr:uid="{668EB15C-B00F-4FE8-BDAD-45116E44DEF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5" authorId="1" shapeId="0" xr:uid="{65F82BBD-411D-4B3E-827B-E497570F9160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<sst xmlns="http://schemas.openxmlformats.org/spreadsheetml/2006/main" count="276" uniqueCount="196">
  <si>
    <t>RURAL BUSINESS COOPERATIVE SERVICE</t>
  </si>
  <si>
    <t>RURAL INNOVATION STRONGER ECONOMY (RISE) GRANT PROGRAM</t>
  </si>
  <si>
    <t>INFORMATION COLLECTION BURDEN HOURS</t>
  </si>
  <si>
    <t>OMB # 0570-0075</t>
  </si>
  <si>
    <t>Estimated No. of Total Respondents (Applicants)</t>
  </si>
  <si>
    <t>Estimated No. of Total Awards (Awardees)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</si>
  <si>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</si>
  <si>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</si>
  <si>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</si>
  <si>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</si>
  <si>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</si>
  <si>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</si>
  <si>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</si>
  <si>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</si>
  <si>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</si>
  <si>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</si>
  <si>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</si>
  <si>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</si>
  <si>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</si>
  <si>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</si>
  <si>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</si>
  <si>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Regulation 
Reference
4284.XXXX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</si>
  <si>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</si>
  <si>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</si>
  <si>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</si>
  <si>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</si>
  <si>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</si>
  <si>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</si>
  <si>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 xml:space="preserve">Estimated # of Hours Per Response </t>
  </si>
  <si>
    <t>Estimated Total Hours 
(G) x (H)</t>
  </si>
  <si>
    <t>Prof. Wage Rate</t>
  </si>
  <si>
    <t>Total Cost
(I) x (J)</t>
  </si>
  <si>
    <t>APPLICATION &amp; ELGIBILITY</t>
  </si>
  <si>
    <t>Rural in character determination request</t>
  </si>
  <si>
    <t>written</t>
  </si>
  <si>
    <t>Request for Appeal</t>
  </si>
  <si>
    <t>1108(d); 1113(e)</t>
  </si>
  <si>
    <t xml:space="preserve">Environmental Analysis </t>
  </si>
  <si>
    <t>1108(e)</t>
  </si>
  <si>
    <t>Discrimination Compliants</t>
  </si>
  <si>
    <t>1109(a)</t>
  </si>
  <si>
    <t>Certification of no outstanding judgements</t>
  </si>
  <si>
    <t>1110(d)</t>
  </si>
  <si>
    <t>Application modification</t>
  </si>
  <si>
    <t>1110(f)</t>
  </si>
  <si>
    <t>Application withdrawal</t>
  </si>
  <si>
    <t>1114(b); 1119(c)</t>
  </si>
  <si>
    <t>Matching funds availability</t>
  </si>
  <si>
    <t>1115(a)</t>
  </si>
  <si>
    <t>Concept Proposal</t>
  </si>
  <si>
    <t>1115(b)(1)</t>
  </si>
  <si>
    <t>SAM registration</t>
  </si>
  <si>
    <t>1115(b)(2)(vi)</t>
  </si>
  <si>
    <t>1115(b)(2)(vii)</t>
  </si>
  <si>
    <t>Certification that the Applicant is a legal entity in good standing</t>
  </si>
  <si>
    <t>1115(b)(2)(viii)</t>
  </si>
  <si>
    <t>Identify known relationship or association with Agency employee</t>
  </si>
  <si>
    <t>1115(b)(2)(ix)</t>
  </si>
  <si>
    <t>Concept Proposal Updates</t>
  </si>
  <si>
    <t>1115(b)(2)(x); 1117(a)</t>
  </si>
  <si>
    <t>Readiness demonstration</t>
  </si>
  <si>
    <t>1115(b)(2)(xi); 1117(b)</t>
  </si>
  <si>
    <t>Targeted inititatives documentation</t>
  </si>
  <si>
    <t>1115(b)(2)(xii)</t>
  </si>
  <si>
    <t>Jobs and benefits to rural small and disadvantaged businesses discussion</t>
  </si>
  <si>
    <t>1115(b)(2)(xiii); 1117(d); 1117(f)</t>
  </si>
  <si>
    <t>Targeted region discussion</t>
  </si>
  <si>
    <t>1115(b)(2)(xiv)</t>
  </si>
  <si>
    <t>Financial information</t>
  </si>
  <si>
    <t>1117(c)</t>
  </si>
  <si>
    <t>Project support documentation</t>
  </si>
  <si>
    <t>Build America Buy America Requirements</t>
  </si>
  <si>
    <t>AWARDING &amp; ADMINISTERING GRANT</t>
  </si>
  <si>
    <t>1110(g)(1)</t>
  </si>
  <si>
    <t>Request for time extension</t>
  </si>
  <si>
    <t>1119(a)</t>
  </si>
  <si>
    <t>Bonding and insurance requirement</t>
  </si>
  <si>
    <t>1119(d)(iii)</t>
  </si>
  <si>
    <t>SAM registration maintenance</t>
  </si>
  <si>
    <t>SERVICING &amp; REPORTING</t>
  </si>
  <si>
    <t>1120(a)</t>
  </si>
  <si>
    <t>Inspection</t>
  </si>
  <si>
    <t>1120(b)(2)</t>
  </si>
  <si>
    <t>Programmatic changes- project cost or scope</t>
  </si>
  <si>
    <t>1120(b)(3)</t>
  </si>
  <si>
    <t>Programmatic changes- change in contractor or vendor</t>
  </si>
  <si>
    <t>1120(c)</t>
  </si>
  <si>
    <t>Transfer of applicant</t>
  </si>
  <si>
    <t>Transfer of Financial Assistance Agreement</t>
  </si>
  <si>
    <t>1120(d)</t>
  </si>
  <si>
    <t>Disposition of acquired property</t>
  </si>
  <si>
    <t>1120(e)(1)</t>
  </si>
  <si>
    <t>Financial management</t>
  </si>
  <si>
    <t>1120(e)(2)</t>
  </si>
  <si>
    <t>Records management</t>
  </si>
  <si>
    <t>1120(f)</t>
  </si>
  <si>
    <t>Audit requirements</t>
  </si>
  <si>
    <t>1120(h)(2)</t>
  </si>
  <si>
    <t>Semi-annual performance report</t>
  </si>
  <si>
    <t>Regulation Reference</t>
  </si>
  <si>
    <t>1108(c)</t>
  </si>
  <si>
    <t>Compliance Review</t>
  </si>
  <si>
    <t>RD 400-8
(0570-0062; 0575-0018, 0575-0189)</t>
  </si>
  <si>
    <t>1115(b)(2)(i)</t>
  </si>
  <si>
    <t>Application for Federral Assistance</t>
  </si>
  <si>
    <t>SF-424       (4040-0004)</t>
  </si>
  <si>
    <t>1115(b)(2)(ii)</t>
  </si>
  <si>
    <t>Budget Information - Non-Construction Programs</t>
  </si>
  <si>
    <t>SF 424A
(4040-0006)</t>
  </si>
  <si>
    <t>1115(b)(2)(iii)</t>
  </si>
  <si>
    <t>Budget Information - Construction Programs</t>
  </si>
  <si>
    <t>SF-424C
(4040-0008)</t>
  </si>
  <si>
    <t>115(b)(2)(iv)</t>
  </si>
  <si>
    <t>Assurances - Construction Programs</t>
  </si>
  <si>
    <t>SF-424D
(4040-0009)</t>
  </si>
  <si>
    <t>1115(b)(2)(v)</t>
  </si>
  <si>
    <t>Equal Opportunity Agreement</t>
  </si>
  <si>
    <t>RD 400-1
(0575-0201)</t>
  </si>
  <si>
    <t>1103; 1110(g); 1119(c),(e)&amp;(f); 1120; 1120(c);</t>
  </si>
  <si>
    <t>Rural Business-Cooperative Service Financial Assistance Agreement</t>
  </si>
  <si>
    <t>RD 4280-2 (0570-0067)</t>
  </si>
  <si>
    <t>1119(b)</t>
  </si>
  <si>
    <t>Request for Obligation of Funds</t>
  </si>
  <si>
    <t>RD 1940-1 (0570-0062, 0067)</t>
  </si>
  <si>
    <t>Letter of Intent to Meet Conditions</t>
  </si>
  <si>
    <t>RD 1942-46 (0575-0015, 0570-0021, 0061, 0062, 0572-0137)</t>
  </si>
  <si>
    <t>Assurance Agreement</t>
  </si>
  <si>
    <t>RD 400-4
(0575-0201)</t>
  </si>
  <si>
    <t>Disclosure of Lobbying Activities</t>
  </si>
  <si>
    <t>SF LLL        (4040-0013)</t>
  </si>
  <si>
    <t>1120(g)</t>
  </si>
  <si>
    <t>Request for Advance or Reimbursement</t>
  </si>
  <si>
    <t>SF-270        (4040-0012)</t>
  </si>
  <si>
    <t>Outlay Report and Request for Reimbursement for Construction Projects</t>
  </si>
  <si>
    <t>SF-271      (4040-0011)</t>
  </si>
  <si>
    <t>1120(h)(1)</t>
  </si>
  <si>
    <t>Federal Financial Report</t>
  </si>
  <si>
    <t>SF-425      (4040-0014)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</si>
  <si>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</si>
  <si>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</si>
  <si>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</si>
  <si>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</si>
  <si>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b.  Under the latest Month Year (May 2023) click Occupation Profiles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</si>
  <si>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</si>
  <si>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</si>
  <si>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</si>
  <si>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</si>
  <si>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https://www.bls.gov/news.release/ecec.toc.htm </t>
  </si>
  <si>
    <t xml:space="preserve">     b.  Choose "The PDF verison of the news release" link</t>
  </si>
  <si>
    <t xml:space="preserve">     d.  On first page, second paragraph use the benefit costs % of: 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</si>
  <si>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</si>
  <si>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</si>
  <si>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>(A)</t>
  </si>
  <si>
    <t>(C)</t>
  </si>
  <si>
    <t>(E)</t>
  </si>
  <si>
    <t>Profession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</si>
  <si>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</si>
  <si>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</si>
  <si>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</si>
  <si>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</si>
  <si>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% Time Spent on Burden</t>
  </si>
  <si>
    <t>Weighted Hourly Salary
(E) * (F)</t>
  </si>
  <si>
    <t>Public Relations Managers</t>
  </si>
  <si>
    <t>11-2032</t>
  </si>
  <si>
    <t>Fundraising Managers</t>
  </si>
  <si>
    <t>11-2033</t>
  </si>
  <si>
    <t>1. OPM GS &amp; SES Pay Tables:</t>
  </si>
  <si>
    <t xml:space="preserve">  Click Link </t>
  </si>
  <si>
    <t>Pay &amp; Leave (opm.gov)</t>
  </si>
  <si>
    <t xml:space="preserve">  Click "pay tables" from first paragraph</t>
  </si>
  <si>
    <t xml:space="preserve">  Click current Year at top under Salaries &amp; Wages</t>
  </si>
  <si>
    <t xml:space="preserve">  a. OPM GS Pay Tables:  Under "General Schedule (GS) &amp; Locality Pay Tables" click 20## GS Pay Tables (ex. 2024 GS Pay Tables)</t>
  </si>
  <si>
    <t xml:space="preserve">  Then choose Annual Rate Table for St. Louis - St. Charles - Farminton, MO-IL</t>
  </si>
  <si>
    <t xml:space="preserve">  b. OPM SES Schedules:  Under "Executive &amp; Senior Level Employee Pay Tables" click "Rates of Pay for the Executive Schedule"</t>
  </si>
  <si>
    <t xml:space="preserve">  Then choose Annual Rate Table for Basic Rates of Pay for Members of the Senior Executive Service.</t>
  </si>
  <si>
    <t>2. Benefit % (OMB Memo M-08 13)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</si>
  <si>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</si>
  <si>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</si>
  <si>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</si>
  <si>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</si>
  <si>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</si>
  <si>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</si>
  <si>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</si>
  <si>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</si>
  <si>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</si>
  <si>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</si>
  <si>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</si>
  <si>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Entities</t>
  </si>
  <si>
    <t>Total Costs</t>
  </si>
  <si>
    <t xml:space="preserve">Program Analyst </t>
  </si>
  <si>
    <t>Environmental Protection Specialist</t>
  </si>
  <si>
    <t>Assistant Administrator</t>
  </si>
  <si>
    <t xml:space="preserve">Administrator </t>
  </si>
  <si>
    <t xml:space="preserve">     c.  The latest (December 17, 2024) News Release for Employer Costs for Employee Compensation - September 2024 opens in separate tab.</t>
  </si>
  <si>
    <t>https://obamawhitehouse.archives.gov/sites/default/files/omb/assets/omb/memoranda/fy2008/m08-13.pdf</t>
  </si>
  <si>
    <t>Identify ethnicity, race, and sex characteristics of lead applicant's leadership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</si>
</sst>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#,##0.000_);\(#,##0.000\)"/>
    <numFmt numFmtId="170" formatCode="0.0000"/>
    <numFmt numFmtId="174" formatCode="#,##0.00000_);\(#,##0.00000\)"/>
    <numFmt numFmtId="178" formatCode="&quot;$&quot;#,##0.000000"/>
  </numFmts>
  <fonts count="1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37" fontId="4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6" fillId="0" borderId="0" xfId="0" applyNumberFormat="1" applyFont="1" applyAlignment="1">
      <alignment horizontal="centerContinuous" vertical="center"/>
    </xf>
    <xf numFmtId="9" fontId="6" fillId="0" borderId="0" xfId="0" applyNumberFormat="1" applyFont="1" applyAlignment="1">
      <alignment horizontal="centerContinuous" vertical="center"/>
    </xf>
    <xf numFmtId="165" fontId="6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4" fillId="0" borderId="0" xfId="1" applyNumberFormat="1" applyBorder="1" applyAlignment="1" applyProtection="1">
      <alignment horizontal="left" vertical="center"/>
    </xf>
    <xf numFmtId="37" fontId="4" fillId="0" borderId="0" xfId="1" applyNumberForma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9" fontId="6" fillId="0" borderId="5" xfId="0" applyNumberFormat="1" applyFont="1" applyBorder="1" applyAlignment="1">
      <alignment horizontal="center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9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 wrapText="1"/>
    </xf>
    <xf numFmtId="0" fontId="1" fillId="3" borderId="5" xfId="0" applyFont="1" applyFill="1" applyBorder="1" applyAlignment="1">
      <alignment horizontal="centerContinuous" vertical="center"/>
    </xf>
    <xf numFmtId="9" fontId="1" fillId="3" borderId="5" xfId="0" applyNumberFormat="1" applyFont="1" applyFill="1" applyBorder="1" applyAlignment="1">
      <alignment horizontal="centerContinuous" vertical="center"/>
    </xf>
    <xf numFmtId="37" fontId="1" fillId="3" borderId="5" xfId="0" applyNumberFormat="1" applyFont="1" applyFill="1" applyBorder="1" applyAlignment="1">
      <alignment horizontal="centerContinuous" vertical="center"/>
    </xf>
    <xf numFmtId="1" fontId="1" fillId="3" borderId="5" xfId="0" applyNumberFormat="1" applyFont="1" applyFill="1" applyBorder="1" applyAlignment="1">
      <alignment horizontal="centerContinuous" vertical="center"/>
    </xf>
    <xf numFmtId="2" fontId="1" fillId="3" borderId="5" xfId="0" applyNumberFormat="1" applyFont="1" applyFill="1" applyBorder="1" applyAlignment="1">
      <alignment horizontal="centerContinuous" vertical="center"/>
    </xf>
    <xf numFmtId="3" fontId="1" fillId="3" borderId="5" xfId="0" applyNumberFormat="1" applyFont="1" applyFill="1" applyBorder="1" applyAlignment="1">
      <alignment horizontal="centerContinuous" vertical="center"/>
    </xf>
    <xf numFmtId="166" fontId="1" fillId="3" borderId="5" xfId="0" applyNumberFormat="1" applyFont="1" applyFill="1" applyBorder="1" applyAlignment="1">
      <alignment horizontal="centerContinuous" vertical="center"/>
    </xf>
    <xf numFmtId="37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6" fillId="0" borderId="0" xfId="0" applyNumberFormat="1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7" fontId="1" fillId="2" borderId="5" xfId="0" applyNumberFormat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0" fontId="6" fillId="4" borderId="0" xfId="0" applyNumberFormat="1" applyFont="1" applyFill="1" applyAlignment="1">
      <alignment horizontal="center" vertical="center"/>
    </xf>
    <xf numFmtId="165" fontId="6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6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/>
    </xf>
    <xf numFmtId="37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7" fontId="8" fillId="0" borderId="0" xfId="0" applyNumberFormat="1" applyFont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/>
    <xf numFmtId="10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5" fontId="8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9" fillId="3" borderId="5" xfId="0" applyFont="1" applyFill="1" applyBorder="1" applyAlignment="1">
      <alignment horizontal="centerContinuous" vertical="center"/>
    </xf>
    <xf numFmtId="167" fontId="9" fillId="3" borderId="5" xfId="0" applyNumberFormat="1" applyFont="1" applyFill="1" applyBorder="1" applyAlignment="1">
      <alignment horizontal="centerContinuous" vertical="center"/>
    </xf>
    <xf numFmtId="166" fontId="9" fillId="3" borderId="5" xfId="0" applyNumberFormat="1" applyFont="1" applyFill="1" applyBorder="1" applyAlignment="1">
      <alignment horizontal="centerContinuous" vertical="center"/>
    </xf>
    <xf numFmtId="2" fontId="8" fillId="3" borderId="3" xfId="0" applyNumberFormat="1" applyFont="1" applyFill="1" applyBorder="1" applyAlignment="1">
      <alignment horizontal="centerContinuous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center" vertical="center"/>
    </xf>
    <xf numFmtId="166" fontId="9" fillId="2" borderId="5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0" fontId="1" fillId="0" borderId="5" xfId="0" applyNumberFormat="1" applyFont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7" fontId="2" fillId="2" borderId="4" xfId="0" applyNumberFormat="1" applyFon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Continuous" vertical="center"/>
    </xf>
    <xf numFmtId="167" fontId="1" fillId="2" borderId="4" xfId="0" applyNumberFormat="1" applyFont="1" applyFill="1" applyBorder="1" applyAlignment="1">
      <alignment horizontal="center" vertical="center"/>
    </xf>
    <xf numFmtId="167" fontId="8" fillId="3" borderId="5" xfId="0" applyNumberFormat="1" applyFont="1" applyFill="1" applyBorder="1" applyAlignment="1">
      <alignment horizontal="centerContinuous" vertical="center"/>
    </xf>
    <xf numFmtId="167" fontId="8" fillId="3" borderId="5" xfId="0" applyNumberFormat="1" applyFont="1" applyFill="1" applyBorder="1" applyAlignment="1">
      <alignment horizontal="right" vertical="center"/>
    </xf>
    <xf numFmtId="167" fontId="8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0" fontId="4" fillId="0" borderId="0" xfId="1" applyBorder="1" applyAlignment="1">
      <alignment horizontal="left" vertical="center"/>
    </xf>
    <xf numFmtId="170" fontId="2" fillId="2" borderId="0" xfId="0" applyNumberFormat="1" applyFont="1" applyFill="1" applyAlignment="1">
      <alignment horizontal="centerContinuous" vertical="center"/>
    </xf>
    <xf numFmtId="174" fontId="2" fillId="2" borderId="0" xfId="0" applyNumberFormat="1" applyFont="1" applyFill="1" applyAlignment="1">
      <alignment horizontal="center" vertical="center"/>
    </xf>
    <xf numFmtId="178" fontId="1" fillId="0" borderId="0" xfId="0" applyNumberFormat="1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3-10T16:10:48.13" personId="{6745844A-B8C0-4CBC-B7D6-A0DC802F7AC3}" id="{668EB15C-B00F-4FE8-BDAD-45116E44DEF2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5" dT="2023-03-10T16:21:55.50" personId="{6745844A-B8C0-4CBC-B7D6-A0DC802F7AC3}" id="{65F82BBD-411D-4B3E-827B-E497570F9160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obamawhitehouse.archives.gov/sites/default/files/omb/assets/omb/memoranda/fy2008/m08-13.pdf" TargetMode="External"/><Relationship Id="rId1" Type="http://schemas.openxmlformats.org/officeDocument/2006/relationships/hyperlink" Target="https://www.opm.gov/policy-data-oversight/pay-leav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N49"/>
  <sheetViews>
    <sheetView tabSelected="1" zoomScaleNormal="100" workbookViewId="0">
      <pane ySplit="11" topLeftCell="A12" activePane="bottomLeft" state="frozen"/>
      <selection pane="bottomLeft" activeCell="N9" sqref="N9"/>
    </sheetView>
  </sheetViews>
  <sheetFormatPr defaultColWidth="9.42578125" defaultRowHeight="12.75" x14ac:dyDescent="0.2"/>
  <cols>
    <col min="1" max="1" width="17.140625" style="10" customWidth="1"/>
    <col min="2" max="2" width="45.42578125" style="12" customWidth="1"/>
    <col min="3" max="3" width="11.42578125" style="20" customWidth="1"/>
    <col min="4" max="4" width="12.28515625" style="17" customWidth="1"/>
    <col min="5" max="5" width="12.28515625" style="78" customWidth="1"/>
    <col min="6" max="6" width="11.42578125" style="10" customWidth="1"/>
    <col min="7" max="7" width="12.5703125" style="19" customWidth="1"/>
    <col min="8" max="8" width="16.7109375" style="10" bestFit="1" customWidth="1"/>
    <col min="9" max="9" width="12.42578125" style="23" customWidth="1"/>
    <col min="10" max="10" width="9.42578125" style="24"/>
    <col min="11" max="11" width="11.42578125" style="33" bestFit="1" customWidth="1"/>
    <col min="12" max="13" width="9.42578125" style="1"/>
    <col min="14" max="14" width="10" style="1" bestFit="1" customWidth="1"/>
    <col min="15" max="16384" width="9.42578125" style="1"/>
  </cols>
  <sheetData>
    <row r="1" spans="1:14" x14ac:dyDescent="0.2">
      <c r="A1" s="2" t="s">
        <v>0</v>
      </c>
      <c r="B1" s="3"/>
      <c r="C1" s="3"/>
      <c r="D1" s="14"/>
      <c r="E1" s="3"/>
      <c r="F1" s="3"/>
      <c r="G1" s="5"/>
      <c r="H1" s="3"/>
      <c r="I1" s="21"/>
      <c r="J1" s="28"/>
      <c r="K1" s="31"/>
    </row>
    <row r="2" spans="1:14" x14ac:dyDescent="0.2">
      <c r="A2" s="2" t="s">
        <v>1</v>
      </c>
      <c r="B2" s="3"/>
      <c r="C2" s="2"/>
      <c r="D2" s="15"/>
      <c r="E2" s="3"/>
      <c r="F2" s="3"/>
      <c r="G2" s="5"/>
      <c r="H2" s="3"/>
      <c r="I2" s="21"/>
      <c r="J2" s="28"/>
      <c r="K2" s="32"/>
    </row>
    <row r="3" spans="1:14" x14ac:dyDescent="0.2">
      <c r="A3" s="2" t="s">
        <v>2</v>
      </c>
      <c r="B3" s="3"/>
      <c r="C3" s="2"/>
      <c r="D3" s="15"/>
      <c r="E3" s="3"/>
      <c r="F3" s="3"/>
      <c r="G3" s="5"/>
      <c r="H3" s="3"/>
      <c r="I3" s="21"/>
      <c r="J3" s="28"/>
      <c r="K3" s="31"/>
    </row>
    <row r="4" spans="1:14" x14ac:dyDescent="0.2">
      <c r="A4" s="2" t="s">
        <v>3</v>
      </c>
      <c r="B4" s="3"/>
      <c r="C4" s="2"/>
      <c r="D4" s="15"/>
      <c r="E4" s="3"/>
      <c r="F4" s="3"/>
      <c r="G4" s="5"/>
      <c r="H4" s="3"/>
      <c r="I4" s="21"/>
      <c r="J4" s="28"/>
      <c r="K4" s="31"/>
    </row>
    <row r="5" spans="1:14" x14ac:dyDescent="0.2">
      <c r="A5" s="4">
        <v>45719</v>
      </c>
      <c r="B5" s="3"/>
      <c r="C5" s="2"/>
      <c r="D5" s="15"/>
      <c r="E5" s="3"/>
      <c r="F5" s="3"/>
      <c r="G5" s="5"/>
      <c r="H5" s="3"/>
      <c r="I5" s="21"/>
      <c r="J5" s="28"/>
      <c r="K5" s="31"/>
    </row>
    <row r="6" spans="1:14" x14ac:dyDescent="0.2">
      <c r="A6" s="4"/>
      <c r="B6" s="3"/>
      <c r="C6" s="2"/>
      <c r="D6" s="15"/>
      <c r="E6" s="3"/>
      <c r="F6" s="3"/>
      <c r="G6" s="5"/>
      <c r="H6" s="3"/>
      <c r="I6" s="21"/>
      <c r="J6" s="28"/>
      <c r="K6" s="31"/>
    </row>
    <row r="7" spans="1:14" x14ac:dyDescent="0.2">
      <c r="A7" s="25" t="s">
        <v>4</v>
      </c>
      <c r="B7" s="3"/>
      <c r="C7" s="114">
        <v>60</v>
      </c>
      <c r="D7" s="25"/>
      <c r="E7" s="3"/>
      <c r="F7" s="27"/>
      <c r="G7" s="1"/>
      <c r="H7" s="30"/>
      <c r="I7" s="71"/>
      <c r="J7" s="180" t="s">
        <v>5</v>
      </c>
      <c r="K7" s="177">
        <v>10</v>
      </c>
    </row>
    <row r="8" spans="1:14" x14ac:dyDescent="0.2">
      <c r="A8" s="25" t="s">
        <v>6</v>
      </c>
      <c r="B8" s="3"/>
      <c r="C8" s="191">
        <f>I9/G9</f>
        <v>2.1559202813599061</v>
      </c>
      <c r="D8" s="25"/>
      <c r="E8" s="3"/>
      <c r="F8" s="30"/>
      <c r="G8" s="1"/>
      <c r="H8" s="30"/>
      <c r="I8" s="71"/>
      <c r="J8" s="30" t="s">
        <v>7</v>
      </c>
      <c r="K8" s="190">
        <f>G9/C7</f>
        <v>14.216666666666667</v>
      </c>
    </row>
    <row r="9" spans="1:14" x14ac:dyDescent="0.2">
      <c r="A9" s="25" t="s">
        <v>8</v>
      </c>
      <c r="B9" s="3"/>
      <c r="C9" s="2"/>
      <c r="D9" s="15"/>
      <c r="E9" s="3"/>
      <c r="F9" s="30" t="s">
        <v>9</v>
      </c>
      <c r="G9" s="74">
        <f>SUM(G12:G49)</f>
        <v>853</v>
      </c>
      <c r="H9" s="30"/>
      <c r="I9" s="74">
        <f>ROUND(SUM(I12:I49),0)</f>
        <v>1839</v>
      </c>
      <c r="J9" s="29"/>
      <c r="K9" s="73">
        <f>ROUND(SUM(K12:K49),-1)</f>
        <v>167900</v>
      </c>
      <c r="N9" s="192"/>
    </row>
    <row r="10" spans="1:14" x14ac:dyDescent="0.2">
      <c r="A10" s="116" t="s">
        <v>10</v>
      </c>
      <c r="B10" s="117" t="s">
        <v>11</v>
      </c>
      <c r="C10" s="117" t="s">
        <v>12</v>
      </c>
      <c r="D10" s="117" t="s">
        <v>13</v>
      </c>
      <c r="E10" s="118" t="s">
        <v>14</v>
      </c>
      <c r="F10" s="119" t="s">
        <v>15</v>
      </c>
      <c r="G10" s="118" t="s">
        <v>16</v>
      </c>
      <c r="H10" s="120" t="s">
        <v>17</v>
      </c>
      <c r="I10" s="121" t="s">
        <v>18</v>
      </c>
      <c r="J10" s="122" t="s">
        <v>19</v>
      </c>
      <c r="K10" s="122" t="s">
        <v>20</v>
      </c>
    </row>
    <row r="11" spans="1:14" ht="51" x14ac:dyDescent="0.2">
      <c r="A11" s="34" t="s">
        <v>21</v>
      </c>
      <c r="B11" s="35" t="s">
        <v>22</v>
      </c>
      <c r="C11" s="35" t="s">
        <v>23</v>
      </c>
      <c r="D11" s="36" t="s">
        <v>24</v>
      </c>
      <c r="E11" s="76" t="s">
        <v>25</v>
      </c>
      <c r="F11" s="35" t="s">
        <v>26</v>
      </c>
      <c r="G11" s="37" t="s">
        <v>27</v>
      </c>
      <c r="H11" s="35" t="s">
        <v>28</v>
      </c>
      <c r="I11" s="38" t="s">
        <v>29</v>
      </c>
      <c r="J11" s="39" t="s">
        <v>30</v>
      </c>
      <c r="K11" s="181" t="s">
        <v>31</v>
      </c>
    </row>
    <row r="12" spans="1:14" x14ac:dyDescent="0.2">
      <c r="A12" s="80" t="s">
        <v>32</v>
      </c>
      <c r="B12" s="81"/>
      <c r="C12" s="82"/>
      <c r="D12" s="83"/>
      <c r="E12" s="84"/>
      <c r="F12" s="84"/>
      <c r="G12" s="85"/>
      <c r="H12" s="86"/>
      <c r="I12" s="87"/>
      <c r="J12" s="88"/>
      <c r="K12" s="182"/>
    </row>
    <row r="13" spans="1:14" x14ac:dyDescent="0.2">
      <c r="A13" s="95">
        <v>1103</v>
      </c>
      <c r="B13" s="79" t="s">
        <v>33</v>
      </c>
      <c r="C13" s="95" t="s">
        <v>34</v>
      </c>
      <c r="D13" s="68">
        <v>0.1</v>
      </c>
      <c r="E13" s="77">
        <f>ROUND(($C$7*D13),0)</f>
        <v>6</v>
      </c>
      <c r="F13" s="89">
        <v>1</v>
      </c>
      <c r="G13" s="90">
        <f t="shared" ref="G13:G14" si="0">E13*F13</f>
        <v>6</v>
      </c>
      <c r="H13" s="115">
        <v>3</v>
      </c>
      <c r="I13" s="91">
        <f>ROUND(IF((H13*G13)="","",(H13*G13)),0)</f>
        <v>18</v>
      </c>
      <c r="J13" s="92">
        <f>'12 Est Prof Wage Rate'!$G$36</f>
        <v>91.3</v>
      </c>
      <c r="K13" s="183">
        <f>ROUND(IF((J13*I13)="","",(J13*I13)),0)</f>
        <v>1643</v>
      </c>
    </row>
    <row r="14" spans="1:14" x14ac:dyDescent="0.2">
      <c r="A14" s="95">
        <v>1105</v>
      </c>
      <c r="B14" s="79" t="s">
        <v>35</v>
      </c>
      <c r="C14" s="95" t="s">
        <v>34</v>
      </c>
      <c r="D14" s="68">
        <v>0.1</v>
      </c>
      <c r="E14" s="77">
        <f t="shared" ref="E14:E33" si="1">ROUND(($C$7*D14),0)</f>
        <v>6</v>
      </c>
      <c r="F14" s="67">
        <v>1</v>
      </c>
      <c r="G14" s="123">
        <f t="shared" si="0"/>
        <v>6</v>
      </c>
      <c r="H14" s="124">
        <v>2</v>
      </c>
      <c r="I14" s="123">
        <f t="shared" ref="I14:I33" si="2">ROUND(IF((H14*G14)="","",(H14*G14)),0)</f>
        <v>12</v>
      </c>
      <c r="J14" s="125">
        <f>'12 Est Prof Wage Rate'!$G$36</f>
        <v>91.3</v>
      </c>
      <c r="K14" s="126">
        <f t="shared" ref="K14:K33" si="3">ROUND(IF((J14*I14)="","",(J14*I14)),0)</f>
        <v>1096</v>
      </c>
    </row>
    <row r="15" spans="1:14" x14ac:dyDescent="0.2">
      <c r="A15" s="95" t="s">
        <v>36</v>
      </c>
      <c r="B15" s="79" t="s">
        <v>37</v>
      </c>
      <c r="C15" s="95" t="s">
        <v>34</v>
      </c>
      <c r="D15" s="68">
        <v>1</v>
      </c>
      <c r="E15" s="77">
        <f t="shared" si="1"/>
        <v>60</v>
      </c>
      <c r="F15" s="67">
        <v>1</v>
      </c>
      <c r="G15" s="90">
        <f t="shared" ref="G15:G16" si="4">E15*F15</f>
        <v>60</v>
      </c>
      <c r="H15" s="124">
        <v>4</v>
      </c>
      <c r="I15" s="91">
        <f t="shared" si="2"/>
        <v>240</v>
      </c>
      <c r="J15" s="92">
        <f>'12 Est Prof Wage Rate'!$G$36</f>
        <v>91.3</v>
      </c>
      <c r="K15" s="183">
        <f t="shared" si="3"/>
        <v>21912</v>
      </c>
    </row>
    <row r="16" spans="1:14" x14ac:dyDescent="0.2">
      <c r="A16" s="95" t="s">
        <v>38</v>
      </c>
      <c r="B16" s="79" t="s">
        <v>39</v>
      </c>
      <c r="C16" s="95" t="s">
        <v>34</v>
      </c>
      <c r="D16" s="68">
        <v>1.6666666666666666E-2</v>
      </c>
      <c r="E16" s="77">
        <f t="shared" si="1"/>
        <v>1</v>
      </c>
      <c r="F16" s="67">
        <v>1</v>
      </c>
      <c r="G16" s="123">
        <f t="shared" si="4"/>
        <v>1</v>
      </c>
      <c r="H16" s="124">
        <v>2</v>
      </c>
      <c r="I16" s="123">
        <f t="shared" si="2"/>
        <v>2</v>
      </c>
      <c r="J16" s="125">
        <f>'12 Est Prof Wage Rate'!$G$36</f>
        <v>91.3</v>
      </c>
      <c r="K16" s="126">
        <f>ROUND(IF((J16*I16)="","",(J16*I16)),0)</f>
        <v>183</v>
      </c>
    </row>
    <row r="17" spans="1:11" x14ac:dyDescent="0.2">
      <c r="A17" s="95" t="s">
        <v>40</v>
      </c>
      <c r="B17" s="79" t="s">
        <v>41</v>
      </c>
      <c r="C17" s="95" t="s">
        <v>34</v>
      </c>
      <c r="D17" s="68">
        <v>1</v>
      </c>
      <c r="E17" s="77">
        <f t="shared" si="1"/>
        <v>60</v>
      </c>
      <c r="F17" s="67">
        <v>1</v>
      </c>
      <c r="G17" s="90">
        <f t="shared" ref="G17" si="5">E17*F17</f>
        <v>60</v>
      </c>
      <c r="H17" s="124">
        <v>0.25</v>
      </c>
      <c r="I17" s="91">
        <f t="shared" si="2"/>
        <v>15</v>
      </c>
      <c r="J17" s="92">
        <f>'12 Est Prof Wage Rate'!$G$36</f>
        <v>91.3</v>
      </c>
      <c r="K17" s="183">
        <f t="shared" si="3"/>
        <v>1370</v>
      </c>
    </row>
    <row r="18" spans="1:11" x14ac:dyDescent="0.2">
      <c r="A18" s="95" t="s">
        <v>42</v>
      </c>
      <c r="B18" s="79" t="s">
        <v>43</v>
      </c>
      <c r="C18" s="95" t="s">
        <v>34</v>
      </c>
      <c r="D18" s="68">
        <v>0.1</v>
      </c>
      <c r="E18" s="77">
        <f t="shared" si="1"/>
        <v>6</v>
      </c>
      <c r="F18" s="67">
        <v>1</v>
      </c>
      <c r="G18" s="123">
        <f t="shared" ref="G18:G20" si="6">E18*F18</f>
        <v>6</v>
      </c>
      <c r="H18" s="124">
        <v>1</v>
      </c>
      <c r="I18" s="123">
        <f t="shared" si="2"/>
        <v>6</v>
      </c>
      <c r="J18" s="125">
        <f>'12 Est Prof Wage Rate'!$G$36</f>
        <v>91.3</v>
      </c>
      <c r="K18" s="126">
        <f t="shared" si="3"/>
        <v>548</v>
      </c>
    </row>
    <row r="19" spans="1:11" x14ac:dyDescent="0.2">
      <c r="A19" s="95" t="s">
        <v>44</v>
      </c>
      <c r="B19" s="79" t="s">
        <v>45</v>
      </c>
      <c r="C19" s="95" t="s">
        <v>34</v>
      </c>
      <c r="D19" s="68">
        <v>0.1</v>
      </c>
      <c r="E19" s="77">
        <f t="shared" si="1"/>
        <v>6</v>
      </c>
      <c r="F19" s="67">
        <v>1</v>
      </c>
      <c r="G19" s="123">
        <f t="shared" si="6"/>
        <v>6</v>
      </c>
      <c r="H19" s="124">
        <v>0.5</v>
      </c>
      <c r="I19" s="123">
        <f t="shared" si="2"/>
        <v>3</v>
      </c>
      <c r="J19" s="125">
        <f>'12 Est Prof Wage Rate'!$G$36</f>
        <v>91.3</v>
      </c>
      <c r="K19" s="126">
        <f t="shared" si="3"/>
        <v>274</v>
      </c>
    </row>
    <row r="20" spans="1:11" x14ac:dyDescent="0.2">
      <c r="A20" s="95" t="s">
        <v>46</v>
      </c>
      <c r="B20" s="79" t="s">
        <v>47</v>
      </c>
      <c r="C20" s="95" t="s">
        <v>34</v>
      </c>
      <c r="D20" s="68">
        <v>1</v>
      </c>
      <c r="E20" s="77">
        <f t="shared" si="1"/>
        <v>60</v>
      </c>
      <c r="F20" s="67">
        <v>1</v>
      </c>
      <c r="G20" s="123">
        <f t="shared" si="6"/>
        <v>60</v>
      </c>
      <c r="H20" s="124">
        <v>0.5</v>
      </c>
      <c r="I20" s="123">
        <f t="shared" si="2"/>
        <v>30</v>
      </c>
      <c r="J20" s="125">
        <f>'12 Est Prof Wage Rate'!$G$36</f>
        <v>91.3</v>
      </c>
      <c r="K20" s="126">
        <f t="shared" si="3"/>
        <v>2739</v>
      </c>
    </row>
    <row r="21" spans="1:11" x14ac:dyDescent="0.2">
      <c r="A21" s="95" t="s">
        <v>48</v>
      </c>
      <c r="B21" s="79" t="s">
        <v>49</v>
      </c>
      <c r="C21" s="95" t="s">
        <v>34</v>
      </c>
      <c r="D21" s="68">
        <v>1</v>
      </c>
      <c r="E21" s="77">
        <f t="shared" si="1"/>
        <v>60</v>
      </c>
      <c r="F21" s="67">
        <v>1</v>
      </c>
      <c r="G21" s="123">
        <f t="shared" ref="G21" si="7">E21*F21</f>
        <v>60</v>
      </c>
      <c r="H21" s="124">
        <f>1+1.5+2+3</f>
        <v>7.5</v>
      </c>
      <c r="I21" s="123">
        <f t="shared" si="2"/>
        <v>450</v>
      </c>
      <c r="J21" s="125">
        <f>'12 Est Prof Wage Rate'!$G$36</f>
        <v>91.3</v>
      </c>
      <c r="K21" s="126">
        <f t="shared" si="3"/>
        <v>41085</v>
      </c>
    </row>
    <row r="22" spans="1:11" x14ac:dyDescent="0.2">
      <c r="A22" s="95" t="s">
        <v>50</v>
      </c>
      <c r="B22" s="79" t="s">
        <v>51</v>
      </c>
      <c r="C22" s="95" t="s">
        <v>34</v>
      </c>
      <c r="D22" s="68">
        <v>1</v>
      </c>
      <c r="E22" s="77">
        <f t="shared" si="1"/>
        <v>60</v>
      </c>
      <c r="F22" s="67">
        <v>1</v>
      </c>
      <c r="G22" s="123">
        <f t="shared" ref="G22" si="8">E22*F22</f>
        <v>60</v>
      </c>
      <c r="H22" s="124">
        <v>1</v>
      </c>
      <c r="I22" s="123">
        <f t="shared" si="2"/>
        <v>60</v>
      </c>
      <c r="J22" s="125">
        <f>'12 Est Prof Wage Rate'!$G$36</f>
        <v>91.3</v>
      </c>
      <c r="K22" s="126">
        <f t="shared" si="3"/>
        <v>5478</v>
      </c>
    </row>
    <row r="23" spans="1:11" ht="25.5" x14ac:dyDescent="0.2">
      <c r="A23" s="95" t="s">
        <v>52</v>
      </c>
      <c r="B23" s="79" t="s">
        <v>195</v>
      </c>
      <c r="C23" s="95" t="s">
        <v>34</v>
      </c>
      <c r="D23" s="68">
        <v>1.6666666666666666E-2</v>
      </c>
      <c r="E23" s="77">
        <f t="shared" si="1"/>
        <v>1</v>
      </c>
      <c r="F23" s="67">
        <v>1</v>
      </c>
      <c r="G23" s="123">
        <f t="shared" ref="G23" si="9">E23*F23</f>
        <v>1</v>
      </c>
      <c r="H23" s="124">
        <v>1</v>
      </c>
      <c r="I23" s="123">
        <f t="shared" si="2"/>
        <v>1</v>
      </c>
      <c r="J23" s="125">
        <f>'12 Est Prof Wage Rate'!$G$36</f>
        <v>91.3</v>
      </c>
      <c r="K23" s="126">
        <f t="shared" si="3"/>
        <v>91</v>
      </c>
    </row>
    <row r="24" spans="1:11" ht="25.5" x14ac:dyDescent="0.2">
      <c r="A24" s="95" t="s">
        <v>53</v>
      </c>
      <c r="B24" s="79" t="s">
        <v>54</v>
      </c>
      <c r="C24" s="95" t="s">
        <v>34</v>
      </c>
      <c r="D24" s="68">
        <v>1</v>
      </c>
      <c r="E24" s="77">
        <f t="shared" si="1"/>
        <v>60</v>
      </c>
      <c r="F24" s="67">
        <v>1</v>
      </c>
      <c r="G24" s="123">
        <v>50</v>
      </c>
      <c r="H24" s="124">
        <v>0.15</v>
      </c>
      <c r="I24" s="123">
        <f t="shared" si="2"/>
        <v>8</v>
      </c>
      <c r="J24" s="125">
        <f>'12 Est Prof Wage Rate'!$G$36</f>
        <v>91.3</v>
      </c>
      <c r="K24" s="126">
        <f t="shared" si="3"/>
        <v>730</v>
      </c>
    </row>
    <row r="25" spans="1:11" ht="25.5" x14ac:dyDescent="0.2">
      <c r="A25" s="95" t="s">
        <v>55</v>
      </c>
      <c r="B25" s="79" t="s">
        <v>56</v>
      </c>
      <c r="C25" s="95" t="s">
        <v>34</v>
      </c>
      <c r="D25" s="68">
        <v>0.30000000000000004</v>
      </c>
      <c r="E25" s="77">
        <f t="shared" si="1"/>
        <v>18</v>
      </c>
      <c r="F25" s="67">
        <v>1</v>
      </c>
      <c r="G25" s="123">
        <f t="shared" ref="G25:G38" si="10">E25*F25</f>
        <v>18</v>
      </c>
      <c r="H25" s="124">
        <v>0.5</v>
      </c>
      <c r="I25" s="123">
        <f t="shared" si="2"/>
        <v>9</v>
      </c>
      <c r="J25" s="125">
        <f>'12 Est Prof Wage Rate'!$G$36</f>
        <v>91.3</v>
      </c>
      <c r="K25" s="126">
        <f t="shared" si="3"/>
        <v>822</v>
      </c>
    </row>
    <row r="26" spans="1:11" x14ac:dyDescent="0.2">
      <c r="A26" s="95" t="s">
        <v>57</v>
      </c>
      <c r="B26" s="79" t="s">
        <v>58</v>
      </c>
      <c r="C26" s="95" t="s">
        <v>34</v>
      </c>
      <c r="D26" s="68">
        <v>0.30000000000000004</v>
      </c>
      <c r="E26" s="77">
        <f t="shared" si="1"/>
        <v>18</v>
      </c>
      <c r="F26" s="67">
        <v>1</v>
      </c>
      <c r="G26" s="123">
        <f t="shared" si="10"/>
        <v>18</v>
      </c>
      <c r="H26" s="124">
        <v>1</v>
      </c>
      <c r="I26" s="123">
        <f t="shared" si="2"/>
        <v>18</v>
      </c>
      <c r="J26" s="125">
        <f>'12 Est Prof Wage Rate'!$G$36</f>
        <v>91.3</v>
      </c>
      <c r="K26" s="126">
        <f t="shared" si="3"/>
        <v>1643</v>
      </c>
    </row>
    <row r="27" spans="1:11" x14ac:dyDescent="0.2">
      <c r="A27" s="95" t="s">
        <v>59</v>
      </c>
      <c r="B27" s="79" t="s">
        <v>60</v>
      </c>
      <c r="C27" s="95" t="s">
        <v>34</v>
      </c>
      <c r="D27" s="68">
        <v>1</v>
      </c>
      <c r="E27" s="77">
        <f t="shared" si="1"/>
        <v>60</v>
      </c>
      <c r="F27" s="67">
        <v>1</v>
      </c>
      <c r="G27" s="123">
        <f t="shared" si="10"/>
        <v>60</v>
      </c>
      <c r="H27" s="124">
        <v>2</v>
      </c>
      <c r="I27" s="123">
        <f t="shared" si="2"/>
        <v>120</v>
      </c>
      <c r="J27" s="125">
        <f>'12 Est Prof Wage Rate'!$G$36</f>
        <v>91.3</v>
      </c>
      <c r="K27" s="126">
        <f t="shared" si="3"/>
        <v>10956</v>
      </c>
    </row>
    <row r="28" spans="1:11" ht="25.5" x14ac:dyDescent="0.2">
      <c r="A28" s="95" t="s">
        <v>61</v>
      </c>
      <c r="B28" s="79" t="s">
        <v>62</v>
      </c>
      <c r="C28" s="95" t="s">
        <v>34</v>
      </c>
      <c r="D28" s="68">
        <v>1</v>
      </c>
      <c r="E28" s="77">
        <f t="shared" si="1"/>
        <v>60</v>
      </c>
      <c r="F28" s="67">
        <v>1</v>
      </c>
      <c r="G28" s="123">
        <f t="shared" si="10"/>
        <v>60</v>
      </c>
      <c r="H28" s="124">
        <v>2</v>
      </c>
      <c r="I28" s="123">
        <f t="shared" si="2"/>
        <v>120</v>
      </c>
      <c r="J28" s="125">
        <f>'12 Est Prof Wage Rate'!$G$36</f>
        <v>91.3</v>
      </c>
      <c r="K28" s="126">
        <f t="shared" si="3"/>
        <v>10956</v>
      </c>
    </row>
    <row r="29" spans="1:11" ht="25.5" x14ac:dyDescent="0.2">
      <c r="A29" s="95" t="s">
        <v>63</v>
      </c>
      <c r="B29" s="79" t="s">
        <v>64</v>
      </c>
      <c r="C29" s="95" t="s">
        <v>34</v>
      </c>
      <c r="D29" s="68">
        <v>1</v>
      </c>
      <c r="E29" s="77">
        <f t="shared" si="1"/>
        <v>60</v>
      </c>
      <c r="F29" s="67">
        <v>1</v>
      </c>
      <c r="G29" s="123">
        <f t="shared" si="10"/>
        <v>60</v>
      </c>
      <c r="H29" s="124">
        <v>2</v>
      </c>
      <c r="I29" s="123">
        <f t="shared" si="2"/>
        <v>120</v>
      </c>
      <c r="J29" s="125">
        <f>'12 Est Prof Wage Rate'!$G$36</f>
        <v>91.3</v>
      </c>
      <c r="K29" s="126">
        <f t="shared" si="3"/>
        <v>10956</v>
      </c>
    </row>
    <row r="30" spans="1:11" ht="25.5" x14ac:dyDescent="0.2">
      <c r="A30" s="95" t="s">
        <v>65</v>
      </c>
      <c r="B30" s="79" t="s">
        <v>66</v>
      </c>
      <c r="C30" s="95" t="s">
        <v>34</v>
      </c>
      <c r="D30" s="68">
        <v>1</v>
      </c>
      <c r="E30" s="77">
        <f t="shared" si="1"/>
        <v>60</v>
      </c>
      <c r="F30" s="67">
        <v>1</v>
      </c>
      <c r="G30" s="123">
        <f t="shared" si="10"/>
        <v>60</v>
      </c>
      <c r="H30" s="124">
        <v>4</v>
      </c>
      <c r="I30" s="123">
        <f t="shared" si="2"/>
        <v>240</v>
      </c>
      <c r="J30" s="125">
        <f>'12 Est Prof Wage Rate'!$G$36</f>
        <v>91.3</v>
      </c>
      <c r="K30" s="126">
        <f t="shared" si="3"/>
        <v>21912</v>
      </c>
    </row>
    <row r="31" spans="1:11" x14ac:dyDescent="0.2">
      <c r="A31" s="95" t="s">
        <v>67</v>
      </c>
      <c r="B31" s="79" t="s">
        <v>68</v>
      </c>
      <c r="C31" s="95" t="s">
        <v>34</v>
      </c>
      <c r="D31" s="68">
        <v>1</v>
      </c>
      <c r="E31" s="77">
        <f t="shared" si="1"/>
        <v>60</v>
      </c>
      <c r="F31" s="67">
        <v>1</v>
      </c>
      <c r="G31" s="123">
        <f t="shared" si="10"/>
        <v>60</v>
      </c>
      <c r="H31" s="124">
        <v>2</v>
      </c>
      <c r="I31" s="123">
        <f t="shared" si="2"/>
        <v>120</v>
      </c>
      <c r="J31" s="125">
        <f>'12 Est Prof Wage Rate'!$G$36</f>
        <v>91.3</v>
      </c>
      <c r="K31" s="126">
        <f t="shared" si="3"/>
        <v>10956</v>
      </c>
    </row>
    <row r="32" spans="1:11" x14ac:dyDescent="0.2">
      <c r="A32" s="95" t="s">
        <v>69</v>
      </c>
      <c r="B32" s="79" t="s">
        <v>70</v>
      </c>
      <c r="C32" s="95" t="s">
        <v>34</v>
      </c>
      <c r="D32" s="68">
        <v>0.5</v>
      </c>
      <c r="E32" s="77">
        <f t="shared" si="1"/>
        <v>30</v>
      </c>
      <c r="F32" s="67">
        <v>1</v>
      </c>
      <c r="G32" s="123">
        <f t="shared" si="10"/>
        <v>30</v>
      </c>
      <c r="H32" s="124">
        <v>1</v>
      </c>
      <c r="I32" s="123">
        <f t="shared" si="2"/>
        <v>30</v>
      </c>
      <c r="J32" s="125">
        <f>'12 Est Prof Wage Rate'!$G$36</f>
        <v>91.3</v>
      </c>
      <c r="K32" s="126">
        <f t="shared" si="3"/>
        <v>2739</v>
      </c>
    </row>
    <row r="33" spans="1:11" x14ac:dyDescent="0.2">
      <c r="A33" s="95"/>
      <c r="B33" s="79" t="s">
        <v>71</v>
      </c>
      <c r="C33" s="95" t="s">
        <v>34</v>
      </c>
      <c r="D33" s="68">
        <v>0.16666666666666666</v>
      </c>
      <c r="E33" s="77">
        <f t="shared" si="1"/>
        <v>10</v>
      </c>
      <c r="F33" s="67">
        <v>1</v>
      </c>
      <c r="G33" s="123">
        <f t="shared" si="10"/>
        <v>10</v>
      </c>
      <c r="H33" s="124">
        <v>2</v>
      </c>
      <c r="I33" s="123">
        <f t="shared" si="2"/>
        <v>20</v>
      </c>
      <c r="J33" s="125">
        <f>'12 Est Prof Wage Rate'!$G$36</f>
        <v>91.3</v>
      </c>
      <c r="K33" s="126">
        <f t="shared" si="3"/>
        <v>1826</v>
      </c>
    </row>
    <row r="34" spans="1:11" x14ac:dyDescent="0.2">
      <c r="A34" s="80" t="s">
        <v>72</v>
      </c>
      <c r="B34" s="81"/>
      <c r="C34" s="82"/>
      <c r="D34" s="83"/>
      <c r="E34" s="84"/>
      <c r="F34" s="84"/>
      <c r="G34" s="85"/>
      <c r="H34" s="86"/>
      <c r="I34" s="87"/>
      <c r="J34" s="88"/>
      <c r="K34" s="182"/>
    </row>
    <row r="35" spans="1:11" x14ac:dyDescent="0.2">
      <c r="A35" s="95" t="s">
        <v>73</v>
      </c>
      <c r="B35" s="79" t="s">
        <v>74</v>
      </c>
      <c r="C35" s="95" t="s">
        <v>34</v>
      </c>
      <c r="D35" s="68">
        <v>0.2</v>
      </c>
      <c r="E35" s="77">
        <f>ROUND((D35*$K$7),0)</f>
        <v>2</v>
      </c>
      <c r="F35" s="67">
        <v>1</v>
      </c>
      <c r="G35" s="123">
        <f t="shared" ref="G35" si="11">E35*F35</f>
        <v>2</v>
      </c>
      <c r="H35" s="124">
        <v>0.5</v>
      </c>
      <c r="I35" s="123">
        <f t="shared" ref="I35:I38" si="12">ROUND(IF((H35*G35)="","",(H35*G35)),0)</f>
        <v>1</v>
      </c>
      <c r="J35" s="125">
        <f>'12 Est Prof Wage Rate'!$G$36</f>
        <v>91.3</v>
      </c>
      <c r="K35" s="126">
        <f t="shared" ref="K35:K38" si="13">ROUND(IF((J35*I35)="","",(J35*I35)),0)</f>
        <v>91</v>
      </c>
    </row>
    <row r="36" spans="1:11" x14ac:dyDescent="0.2">
      <c r="A36" s="95" t="s">
        <v>75</v>
      </c>
      <c r="B36" s="79" t="s">
        <v>76</v>
      </c>
      <c r="C36" s="95" t="s">
        <v>34</v>
      </c>
      <c r="D36" s="68">
        <v>1</v>
      </c>
      <c r="E36" s="77">
        <f t="shared" ref="E36:E49" si="14">ROUND((D36*$K$7),0)</f>
        <v>10</v>
      </c>
      <c r="F36" s="67">
        <v>1</v>
      </c>
      <c r="G36" s="123">
        <f t="shared" si="10"/>
        <v>10</v>
      </c>
      <c r="H36" s="124">
        <v>0.5</v>
      </c>
      <c r="I36" s="123">
        <f t="shared" si="12"/>
        <v>5</v>
      </c>
      <c r="J36" s="125">
        <f>'12 Est Prof Wage Rate'!$G$36</f>
        <v>91.3</v>
      </c>
      <c r="K36" s="126">
        <f t="shared" si="13"/>
        <v>457</v>
      </c>
    </row>
    <row r="37" spans="1:11" x14ac:dyDescent="0.2">
      <c r="A37" s="95" t="s">
        <v>77</v>
      </c>
      <c r="B37" s="79" t="s">
        <v>78</v>
      </c>
      <c r="C37" s="95" t="s">
        <v>34</v>
      </c>
      <c r="D37" s="68">
        <v>1</v>
      </c>
      <c r="E37" s="77">
        <f t="shared" si="14"/>
        <v>10</v>
      </c>
      <c r="F37" s="67">
        <v>1</v>
      </c>
      <c r="G37" s="123">
        <f t="shared" ref="G37" si="15">E37*F37</f>
        <v>10</v>
      </c>
      <c r="H37" s="124">
        <v>1</v>
      </c>
      <c r="I37" s="123">
        <f t="shared" si="12"/>
        <v>10</v>
      </c>
      <c r="J37" s="125">
        <f>'12 Est Prof Wage Rate'!$G$36</f>
        <v>91.3</v>
      </c>
      <c r="K37" s="126">
        <f t="shared" si="13"/>
        <v>913</v>
      </c>
    </row>
    <row r="38" spans="1:11" x14ac:dyDescent="0.2">
      <c r="A38" s="95"/>
      <c r="B38" s="79" t="s">
        <v>71</v>
      </c>
      <c r="C38" s="95" t="s">
        <v>34</v>
      </c>
      <c r="D38" s="68">
        <v>1</v>
      </c>
      <c r="E38" s="77">
        <f t="shared" si="14"/>
        <v>10</v>
      </c>
      <c r="F38" s="67">
        <v>1</v>
      </c>
      <c r="G38" s="123">
        <f t="shared" si="10"/>
        <v>10</v>
      </c>
      <c r="H38" s="124">
        <v>5</v>
      </c>
      <c r="I38" s="123">
        <f t="shared" si="12"/>
        <v>50</v>
      </c>
      <c r="J38" s="125">
        <f>'12 Est Prof Wage Rate'!$G$36</f>
        <v>91.3</v>
      </c>
      <c r="K38" s="126">
        <f t="shared" si="13"/>
        <v>4565</v>
      </c>
    </row>
    <row r="39" spans="1:11" x14ac:dyDescent="0.2">
      <c r="A39" s="80" t="s">
        <v>79</v>
      </c>
      <c r="B39" s="81"/>
      <c r="C39" s="82"/>
      <c r="D39" s="83"/>
      <c r="E39" s="84"/>
      <c r="F39" s="84"/>
      <c r="G39" s="85"/>
      <c r="H39" s="86"/>
      <c r="I39" s="87"/>
      <c r="J39" s="88"/>
      <c r="K39" s="182"/>
    </row>
    <row r="40" spans="1:11" x14ac:dyDescent="0.2">
      <c r="A40" s="95" t="s">
        <v>80</v>
      </c>
      <c r="B40" s="79" t="s">
        <v>81</v>
      </c>
      <c r="C40" s="95" t="s">
        <v>34</v>
      </c>
      <c r="D40" s="68">
        <v>1</v>
      </c>
      <c r="E40" s="77">
        <f t="shared" si="14"/>
        <v>10</v>
      </c>
      <c r="F40" s="67">
        <v>1</v>
      </c>
      <c r="G40" s="123">
        <f t="shared" ref="G40:G49" si="16">E40*F40</f>
        <v>10</v>
      </c>
      <c r="H40" s="124">
        <v>4</v>
      </c>
      <c r="I40" s="123">
        <f t="shared" ref="I40:I49" si="17">ROUND(IF((H40*G40)="","",(H40*G40)),0)</f>
        <v>40</v>
      </c>
      <c r="J40" s="125">
        <f>'12 Est Prof Wage Rate'!$G$36</f>
        <v>91.3</v>
      </c>
      <c r="K40" s="126">
        <f t="shared" ref="K40:K49" si="18">ROUND(IF((J40*I40)="","",(J40*I40)),0)</f>
        <v>3652</v>
      </c>
    </row>
    <row r="41" spans="1:11" x14ac:dyDescent="0.2">
      <c r="A41" s="95" t="s">
        <v>82</v>
      </c>
      <c r="B41" s="79" t="s">
        <v>83</v>
      </c>
      <c r="C41" s="95" t="s">
        <v>34</v>
      </c>
      <c r="D41" s="68">
        <v>0.2</v>
      </c>
      <c r="E41" s="77">
        <f t="shared" si="14"/>
        <v>2</v>
      </c>
      <c r="F41" s="67">
        <v>1</v>
      </c>
      <c r="G41" s="123">
        <f t="shared" ref="G41" si="19">E41*F41</f>
        <v>2</v>
      </c>
      <c r="H41" s="124">
        <v>2</v>
      </c>
      <c r="I41" s="123">
        <f t="shared" si="17"/>
        <v>4</v>
      </c>
      <c r="J41" s="125">
        <f>'12 Est Prof Wage Rate'!$G$36</f>
        <v>91.3</v>
      </c>
      <c r="K41" s="126">
        <f t="shared" si="18"/>
        <v>365</v>
      </c>
    </row>
    <row r="42" spans="1:11" x14ac:dyDescent="0.2">
      <c r="A42" s="95" t="s">
        <v>84</v>
      </c>
      <c r="B42" s="79" t="s">
        <v>85</v>
      </c>
      <c r="C42" s="95" t="s">
        <v>34</v>
      </c>
      <c r="D42" s="68">
        <v>0.2</v>
      </c>
      <c r="E42" s="77">
        <f t="shared" si="14"/>
        <v>2</v>
      </c>
      <c r="F42" s="67">
        <v>1</v>
      </c>
      <c r="G42" s="123">
        <f t="shared" si="16"/>
        <v>2</v>
      </c>
      <c r="H42" s="124">
        <v>1</v>
      </c>
      <c r="I42" s="123">
        <f t="shared" si="17"/>
        <v>2</v>
      </c>
      <c r="J42" s="125">
        <f>'12 Est Prof Wage Rate'!$G$36</f>
        <v>91.3</v>
      </c>
      <c r="K42" s="126">
        <f t="shared" si="18"/>
        <v>183</v>
      </c>
    </row>
    <row r="43" spans="1:11" x14ac:dyDescent="0.2">
      <c r="A43" s="95" t="s">
        <v>86</v>
      </c>
      <c r="B43" s="79" t="s">
        <v>87</v>
      </c>
      <c r="C43" s="95" t="s">
        <v>34</v>
      </c>
      <c r="D43" s="68">
        <v>0.1</v>
      </c>
      <c r="E43" s="77">
        <f t="shared" si="14"/>
        <v>1</v>
      </c>
      <c r="F43" s="67">
        <v>1</v>
      </c>
      <c r="G43" s="123">
        <f t="shared" si="16"/>
        <v>1</v>
      </c>
      <c r="H43" s="124">
        <v>1</v>
      </c>
      <c r="I43" s="123">
        <f t="shared" si="17"/>
        <v>1</v>
      </c>
      <c r="J43" s="125">
        <f>'12 Est Prof Wage Rate'!$G$36</f>
        <v>91.3</v>
      </c>
      <c r="K43" s="126">
        <f t="shared" si="18"/>
        <v>91</v>
      </c>
    </row>
    <row r="44" spans="1:11" x14ac:dyDescent="0.2">
      <c r="A44" s="95" t="s">
        <v>86</v>
      </c>
      <c r="B44" s="79" t="s">
        <v>88</v>
      </c>
      <c r="C44" s="95" t="s">
        <v>34</v>
      </c>
      <c r="D44" s="68">
        <v>0.2</v>
      </c>
      <c r="E44" s="77">
        <f t="shared" si="14"/>
        <v>2</v>
      </c>
      <c r="F44" s="67">
        <v>1</v>
      </c>
      <c r="G44" s="123">
        <f t="shared" si="16"/>
        <v>2</v>
      </c>
      <c r="H44" s="124">
        <v>1</v>
      </c>
      <c r="I44" s="123">
        <f t="shared" si="17"/>
        <v>2</v>
      </c>
      <c r="J44" s="125">
        <f>'12 Est Prof Wage Rate'!$G$36</f>
        <v>91.3</v>
      </c>
      <c r="K44" s="126">
        <f t="shared" si="18"/>
        <v>183</v>
      </c>
    </row>
    <row r="45" spans="1:11" x14ac:dyDescent="0.2">
      <c r="A45" s="95" t="s">
        <v>89</v>
      </c>
      <c r="B45" s="79" t="s">
        <v>90</v>
      </c>
      <c r="C45" s="95" t="s">
        <v>34</v>
      </c>
      <c r="D45" s="68">
        <v>0.2</v>
      </c>
      <c r="E45" s="77">
        <f t="shared" si="14"/>
        <v>2</v>
      </c>
      <c r="F45" s="67">
        <v>1</v>
      </c>
      <c r="G45" s="123">
        <f t="shared" si="16"/>
        <v>2</v>
      </c>
      <c r="H45" s="124">
        <v>1</v>
      </c>
      <c r="I45" s="123">
        <f t="shared" si="17"/>
        <v>2</v>
      </c>
      <c r="J45" s="125">
        <f>'12 Est Prof Wage Rate'!$G$36</f>
        <v>91.3</v>
      </c>
      <c r="K45" s="126">
        <f t="shared" si="18"/>
        <v>183</v>
      </c>
    </row>
    <row r="46" spans="1:11" x14ac:dyDescent="0.2">
      <c r="A46" s="95" t="s">
        <v>91</v>
      </c>
      <c r="B46" s="79" t="s">
        <v>92</v>
      </c>
      <c r="C46" s="95" t="s">
        <v>34</v>
      </c>
      <c r="D46" s="68">
        <v>1</v>
      </c>
      <c r="E46" s="77">
        <f t="shared" si="14"/>
        <v>10</v>
      </c>
      <c r="F46" s="67">
        <v>1</v>
      </c>
      <c r="G46" s="123">
        <f t="shared" si="16"/>
        <v>10</v>
      </c>
      <c r="H46" s="124">
        <v>1</v>
      </c>
      <c r="I46" s="123">
        <f t="shared" si="17"/>
        <v>10</v>
      </c>
      <c r="J46" s="125">
        <f>'12 Est Prof Wage Rate'!$G$36</f>
        <v>91.3</v>
      </c>
      <c r="K46" s="126">
        <f t="shared" si="18"/>
        <v>913</v>
      </c>
    </row>
    <row r="47" spans="1:11" x14ac:dyDescent="0.2">
      <c r="A47" s="95" t="s">
        <v>93</v>
      </c>
      <c r="B47" s="79" t="s">
        <v>94</v>
      </c>
      <c r="C47" s="95" t="s">
        <v>34</v>
      </c>
      <c r="D47" s="68">
        <v>1</v>
      </c>
      <c r="E47" s="77">
        <f t="shared" si="14"/>
        <v>10</v>
      </c>
      <c r="F47" s="67">
        <v>1</v>
      </c>
      <c r="G47" s="123">
        <f t="shared" si="16"/>
        <v>10</v>
      </c>
      <c r="H47" s="124">
        <v>2</v>
      </c>
      <c r="I47" s="123">
        <f t="shared" si="17"/>
        <v>20</v>
      </c>
      <c r="J47" s="125">
        <f>'12 Est Prof Wage Rate'!$G$36</f>
        <v>91.3</v>
      </c>
      <c r="K47" s="126">
        <f t="shared" si="18"/>
        <v>1826</v>
      </c>
    </row>
    <row r="48" spans="1:11" x14ac:dyDescent="0.2">
      <c r="A48" s="95" t="s">
        <v>95</v>
      </c>
      <c r="B48" s="79" t="s">
        <v>96</v>
      </c>
      <c r="C48" s="95" t="s">
        <v>34</v>
      </c>
      <c r="D48" s="68">
        <v>1</v>
      </c>
      <c r="E48" s="77">
        <f t="shared" si="14"/>
        <v>10</v>
      </c>
      <c r="F48" s="67">
        <v>1</v>
      </c>
      <c r="G48" s="123">
        <f t="shared" si="16"/>
        <v>10</v>
      </c>
      <c r="H48" s="124">
        <v>1</v>
      </c>
      <c r="I48" s="123">
        <f t="shared" si="17"/>
        <v>10</v>
      </c>
      <c r="J48" s="125">
        <f>'12 Est Prof Wage Rate'!$G$36</f>
        <v>91.3</v>
      </c>
      <c r="K48" s="126">
        <f t="shared" si="18"/>
        <v>913</v>
      </c>
    </row>
    <row r="49" spans="1:11" x14ac:dyDescent="0.2">
      <c r="A49" s="95" t="s">
        <v>97</v>
      </c>
      <c r="B49" s="79" t="s">
        <v>98</v>
      </c>
      <c r="C49" s="95" t="s">
        <v>34</v>
      </c>
      <c r="D49" s="68">
        <v>1</v>
      </c>
      <c r="E49" s="77">
        <f t="shared" si="14"/>
        <v>10</v>
      </c>
      <c r="F49" s="67">
        <v>2</v>
      </c>
      <c r="G49" s="123">
        <f t="shared" si="16"/>
        <v>20</v>
      </c>
      <c r="H49" s="124">
        <v>2</v>
      </c>
      <c r="I49" s="123">
        <f t="shared" si="17"/>
        <v>40</v>
      </c>
      <c r="J49" s="125">
        <f>'12 Est Prof Wage Rate'!$G$36</f>
        <v>91.3</v>
      </c>
      <c r="K49" s="126">
        <f t="shared" si="18"/>
        <v>3652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K79"/>
  <sheetViews>
    <sheetView zoomScaleNormal="100" workbookViewId="0">
      <pane ySplit="11" topLeftCell="A12" activePane="bottomLeft" state="frozen"/>
      <selection pane="bottomLeft" activeCell="B21" sqref="B21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28515625" style="16" customWidth="1"/>
    <col min="5" max="5" width="12.28515625" style="18" customWidth="1"/>
    <col min="6" max="6" width="11.42578125" style="7" customWidth="1"/>
    <col min="7" max="7" width="12.5703125" style="8" customWidth="1"/>
    <col min="8" max="8" width="16.7109375" style="7" bestFit="1" customWidth="1"/>
    <col min="9" max="9" width="12.42578125" style="22" customWidth="1"/>
    <col min="10" max="10" width="9.42578125" style="26"/>
    <col min="11" max="11" width="11.42578125" style="18" bestFit="1" customWidth="1"/>
    <col min="12" max="16384" width="9.42578125" style="1"/>
  </cols>
  <sheetData>
    <row r="1" spans="1:11" x14ac:dyDescent="0.2">
      <c r="A1" s="2" t="str">
        <f>'12 Burden Hours Collection'!A1</f>
        <v>RURAL BUSINESS COOPERATIVE SERVICE</v>
      </c>
      <c r="B1" s="3"/>
      <c r="C1" s="3"/>
      <c r="D1" s="14"/>
      <c r="E1" s="3"/>
      <c r="F1" s="3"/>
      <c r="G1" s="5"/>
      <c r="H1" s="3"/>
      <c r="I1" s="21"/>
      <c r="J1" s="28"/>
      <c r="K1" s="3"/>
    </row>
    <row r="2" spans="1:11" x14ac:dyDescent="0.2">
      <c r="A2" s="2" t="str">
        <f>'12 Burden Hours Collection'!A2</f>
        <v>RURAL INNOVATION STRONGER ECONOMY (RISE) GRANT PROGRAM</v>
      </c>
      <c r="B2" s="3"/>
      <c r="C2" s="2"/>
      <c r="D2" s="15"/>
      <c r="E2" s="3"/>
      <c r="F2" s="3"/>
      <c r="G2" s="5"/>
      <c r="H2" s="3"/>
      <c r="I2" s="21"/>
      <c r="J2" s="28"/>
      <c r="K2" s="2"/>
    </row>
    <row r="3" spans="1:11" x14ac:dyDescent="0.2">
      <c r="A3" s="2" t="str">
        <f>'12 Burden Hours Collection'!A3</f>
        <v>INFORMATION COLLECTION BURDEN HOURS</v>
      </c>
      <c r="B3" s="3"/>
      <c r="C3" s="2"/>
      <c r="D3" s="15"/>
      <c r="E3" s="3"/>
      <c r="F3" s="3"/>
      <c r="G3" s="5"/>
      <c r="H3" s="3"/>
      <c r="I3" s="21"/>
      <c r="J3" s="28"/>
      <c r="K3" s="6"/>
    </row>
    <row r="4" spans="1:11" x14ac:dyDescent="0.2">
      <c r="A4" s="2" t="str">
        <f>'12 Burden Hours Collection'!A4</f>
        <v>OMB # 0570-0075</v>
      </c>
      <c r="B4" s="3"/>
      <c r="C4" s="2"/>
      <c r="D4" s="15"/>
      <c r="E4" s="3"/>
      <c r="F4" s="3"/>
      <c r="G4" s="5"/>
      <c r="H4" s="3"/>
      <c r="I4" s="21"/>
      <c r="J4" s="28"/>
      <c r="K4" s="6"/>
    </row>
    <row r="5" spans="1:11" x14ac:dyDescent="0.2">
      <c r="A5" s="4">
        <f>'12 Burden Hours Collection'!A5</f>
        <v>45719</v>
      </c>
      <c r="B5" s="3"/>
      <c r="C5" s="2"/>
      <c r="D5" s="15"/>
      <c r="E5" s="3"/>
      <c r="F5" s="3"/>
      <c r="G5" s="5"/>
      <c r="H5" s="3"/>
      <c r="I5" s="21"/>
      <c r="J5" s="28"/>
      <c r="K5" s="6"/>
    </row>
    <row r="6" spans="1:11" x14ac:dyDescent="0.2">
      <c r="A6" s="4"/>
      <c r="B6" s="3"/>
      <c r="C6" s="2"/>
      <c r="D6" s="15"/>
      <c r="E6" s="3"/>
      <c r="F6" s="3"/>
      <c r="G6" s="5"/>
      <c r="H6" s="3"/>
      <c r="I6" s="21"/>
      <c r="J6" s="28"/>
      <c r="K6" s="6"/>
    </row>
    <row r="7" spans="1:11" x14ac:dyDescent="0.2">
      <c r="A7" s="25" t="s">
        <v>4</v>
      </c>
      <c r="B7" s="3"/>
      <c r="C7" s="133">
        <f>'12 Burden Hours Collection'!C7</f>
        <v>60</v>
      </c>
      <c r="D7" s="25"/>
      <c r="E7" s="3"/>
      <c r="F7" s="27"/>
      <c r="G7" s="1"/>
      <c r="H7" s="30"/>
      <c r="I7" s="71"/>
      <c r="J7" s="93" t="s">
        <v>5</v>
      </c>
      <c r="K7" s="134">
        <f>'12 Burden Hours Collection'!K7</f>
        <v>10</v>
      </c>
    </row>
    <row r="8" spans="1:11" x14ac:dyDescent="0.2">
      <c r="A8" s="25" t="s">
        <v>6</v>
      </c>
      <c r="B8" s="3"/>
      <c r="C8" s="72">
        <f>I9/G9</f>
        <v>1.7906976744186047</v>
      </c>
      <c r="D8" s="25"/>
      <c r="E8" s="3"/>
      <c r="F8" s="30"/>
      <c r="G8" s="1"/>
      <c r="H8" s="30"/>
      <c r="I8" s="71"/>
      <c r="J8" s="30" t="s">
        <v>7</v>
      </c>
      <c r="K8" s="75">
        <f>G9/C7</f>
        <v>7.166666666666667</v>
      </c>
    </row>
    <row r="9" spans="1:11" x14ac:dyDescent="0.2">
      <c r="A9" s="25" t="s">
        <v>8</v>
      </c>
      <c r="B9" s="3"/>
      <c r="C9" s="2"/>
      <c r="D9" s="15"/>
      <c r="E9" s="3"/>
      <c r="F9" s="30" t="s">
        <v>9</v>
      </c>
      <c r="G9" s="74">
        <f>SUM(G13:G28)</f>
        <v>430</v>
      </c>
      <c r="H9" s="30"/>
      <c r="I9" s="74">
        <f>SUM(I13:I28)</f>
        <v>770</v>
      </c>
      <c r="J9" s="29"/>
      <c r="K9" s="73">
        <f>SUM(K13:K28)</f>
        <v>70301</v>
      </c>
    </row>
    <row r="10" spans="1:11" x14ac:dyDescent="0.2">
      <c r="A10" s="116" t="s">
        <v>10</v>
      </c>
      <c r="B10" s="117" t="s">
        <v>11</v>
      </c>
      <c r="C10" s="117" t="s">
        <v>12</v>
      </c>
      <c r="D10" s="117" t="s">
        <v>13</v>
      </c>
      <c r="E10" s="118" t="s">
        <v>14</v>
      </c>
      <c r="F10" s="119" t="s">
        <v>15</v>
      </c>
      <c r="G10" s="118" t="s">
        <v>16</v>
      </c>
      <c r="H10" s="120" t="s">
        <v>17</v>
      </c>
      <c r="I10" s="121" t="s">
        <v>18</v>
      </c>
      <c r="J10" s="122" t="s">
        <v>19</v>
      </c>
      <c r="K10" s="122" t="s">
        <v>20</v>
      </c>
    </row>
    <row r="11" spans="1:11" ht="51" x14ac:dyDescent="0.2">
      <c r="A11" s="34" t="s">
        <v>99</v>
      </c>
      <c r="B11" s="117" t="s">
        <v>22</v>
      </c>
      <c r="C11" s="117" t="s">
        <v>23</v>
      </c>
      <c r="D11" s="127" t="s">
        <v>24</v>
      </c>
      <c r="E11" s="118" t="s">
        <v>25</v>
      </c>
      <c r="F11" s="117" t="s">
        <v>26</v>
      </c>
      <c r="G11" s="128" t="s">
        <v>27</v>
      </c>
      <c r="H11" s="117" t="s">
        <v>28</v>
      </c>
      <c r="I11" s="129" t="s">
        <v>29</v>
      </c>
      <c r="J11" s="121" t="s">
        <v>30</v>
      </c>
      <c r="K11" s="130" t="s">
        <v>31</v>
      </c>
    </row>
    <row r="12" spans="1:11" x14ac:dyDescent="0.2">
      <c r="A12" s="80" t="s">
        <v>32</v>
      </c>
      <c r="B12" s="81"/>
      <c r="C12" s="82"/>
      <c r="D12" s="83"/>
      <c r="E12" s="84"/>
      <c r="F12" s="84"/>
      <c r="G12" s="85"/>
      <c r="H12" s="86"/>
      <c r="I12" s="87"/>
      <c r="J12" s="88"/>
      <c r="K12" s="182"/>
    </row>
    <row r="13" spans="1:11" ht="51" x14ac:dyDescent="0.2">
      <c r="A13" s="95" t="s">
        <v>100</v>
      </c>
      <c r="B13" s="79" t="s">
        <v>101</v>
      </c>
      <c r="C13" s="95" t="s">
        <v>102</v>
      </c>
      <c r="D13" s="68">
        <v>1</v>
      </c>
      <c r="E13" s="131">
        <f>D13*$C$7</f>
        <v>60</v>
      </c>
      <c r="F13" s="69">
        <v>1</v>
      </c>
      <c r="G13" s="132">
        <f>E13*F13</f>
        <v>60</v>
      </c>
      <c r="H13" s="69">
        <v>8</v>
      </c>
      <c r="I13" s="123">
        <f>IF((H13*G13)="","",(H13*G13))</f>
        <v>480</v>
      </c>
      <c r="J13" s="125">
        <f>'12 Est Prof Wage Rate'!$G$36</f>
        <v>91.3</v>
      </c>
      <c r="K13" s="126">
        <f>IF((J13*I13)="","",(J13*I13))</f>
        <v>43824</v>
      </c>
    </row>
    <row r="14" spans="1:11" ht="25.5" x14ac:dyDescent="0.2">
      <c r="A14" s="95" t="s">
        <v>103</v>
      </c>
      <c r="B14" s="79" t="s">
        <v>104</v>
      </c>
      <c r="C14" s="95" t="s">
        <v>105</v>
      </c>
      <c r="D14" s="68">
        <v>1</v>
      </c>
      <c r="E14" s="131">
        <f t="shared" ref="E14:E18" si="0">D14*$C$7</f>
        <v>60</v>
      </c>
      <c r="F14" s="69">
        <v>1</v>
      </c>
      <c r="G14" s="132">
        <f t="shared" ref="G14:G17" si="1">E14*F14</f>
        <v>60</v>
      </c>
      <c r="H14" s="69">
        <v>1</v>
      </c>
      <c r="I14" s="123">
        <f t="shared" ref="I14:I17" si="2">IF((H14*G14)="","",(H14*G14))</f>
        <v>60</v>
      </c>
      <c r="J14" s="125">
        <f>'12 Est Prof Wage Rate'!$G$36</f>
        <v>91.3</v>
      </c>
      <c r="K14" s="126">
        <f t="shared" ref="K14:K17" si="3">IF((J14*I14)="","",(J14*I14))</f>
        <v>5478</v>
      </c>
    </row>
    <row r="15" spans="1:11" ht="25.5" x14ac:dyDescent="0.2">
      <c r="A15" s="95" t="s">
        <v>106</v>
      </c>
      <c r="B15" s="79" t="s">
        <v>107</v>
      </c>
      <c r="C15" s="95" t="s">
        <v>108</v>
      </c>
      <c r="D15" s="68">
        <v>1</v>
      </c>
      <c r="E15" s="131">
        <f t="shared" si="0"/>
        <v>60</v>
      </c>
      <c r="F15" s="69">
        <v>1</v>
      </c>
      <c r="G15" s="132">
        <f t="shared" si="1"/>
        <v>60</v>
      </c>
      <c r="H15" s="69">
        <v>1</v>
      </c>
      <c r="I15" s="123">
        <f t="shared" si="2"/>
        <v>60</v>
      </c>
      <c r="J15" s="125">
        <f>'12 Est Prof Wage Rate'!$G$36</f>
        <v>91.3</v>
      </c>
      <c r="K15" s="126">
        <f t="shared" si="3"/>
        <v>5478</v>
      </c>
    </row>
    <row r="16" spans="1:11" ht="25.5" x14ac:dyDescent="0.2">
      <c r="A16" s="95" t="s">
        <v>109</v>
      </c>
      <c r="B16" s="79" t="s">
        <v>110</v>
      </c>
      <c r="C16" s="95" t="s">
        <v>111</v>
      </c>
      <c r="D16" s="68">
        <v>0.5</v>
      </c>
      <c r="E16" s="131">
        <f t="shared" si="0"/>
        <v>30</v>
      </c>
      <c r="F16" s="69">
        <v>1</v>
      </c>
      <c r="G16" s="132">
        <f t="shared" si="1"/>
        <v>30</v>
      </c>
      <c r="H16" s="69">
        <v>1</v>
      </c>
      <c r="I16" s="123">
        <f t="shared" si="2"/>
        <v>30</v>
      </c>
      <c r="J16" s="125">
        <f>'12 Est Prof Wage Rate'!$G$36</f>
        <v>91.3</v>
      </c>
      <c r="K16" s="126">
        <f t="shared" si="3"/>
        <v>2739</v>
      </c>
    </row>
    <row r="17" spans="1:11" ht="25.5" x14ac:dyDescent="0.2">
      <c r="A17" s="95" t="s">
        <v>112</v>
      </c>
      <c r="B17" s="79" t="s">
        <v>113</v>
      </c>
      <c r="C17" s="95" t="s">
        <v>114</v>
      </c>
      <c r="D17" s="68">
        <v>0.5</v>
      </c>
      <c r="E17" s="131">
        <f t="shared" si="0"/>
        <v>30</v>
      </c>
      <c r="F17" s="69">
        <v>1</v>
      </c>
      <c r="G17" s="132">
        <f t="shared" si="1"/>
        <v>30</v>
      </c>
      <c r="H17" s="69">
        <v>0.5</v>
      </c>
      <c r="I17" s="123">
        <f t="shared" si="2"/>
        <v>15</v>
      </c>
      <c r="J17" s="125">
        <f>'12 Est Prof Wage Rate'!$G$36</f>
        <v>91.3</v>
      </c>
      <c r="K17" s="126">
        <f t="shared" si="3"/>
        <v>1369.5</v>
      </c>
    </row>
    <row r="18" spans="1:11" ht="25.5" x14ac:dyDescent="0.2">
      <c r="A18" s="95" t="s">
        <v>115</v>
      </c>
      <c r="B18" s="79" t="s">
        <v>116</v>
      </c>
      <c r="C18" s="95" t="s">
        <v>117</v>
      </c>
      <c r="D18" s="68">
        <v>1</v>
      </c>
      <c r="E18" s="131">
        <f t="shared" si="0"/>
        <v>60</v>
      </c>
      <c r="F18" s="69">
        <v>1</v>
      </c>
      <c r="G18" s="132">
        <f>E18*F18</f>
        <v>60</v>
      </c>
      <c r="H18" s="178">
        <f>10/60</f>
        <v>0.16666666666666666</v>
      </c>
      <c r="I18" s="123">
        <f>IF((H18*G18)="","",(H18*G18))</f>
        <v>10</v>
      </c>
      <c r="J18" s="125">
        <f>'12 Est Prof Wage Rate'!$G$36</f>
        <v>91.3</v>
      </c>
      <c r="K18" s="126">
        <f>IF((J18*I18)="","",(J18*I18))</f>
        <v>913</v>
      </c>
    </row>
    <row r="19" spans="1:11" x14ac:dyDescent="0.2">
      <c r="A19" s="80" t="s">
        <v>72</v>
      </c>
      <c r="B19" s="81"/>
      <c r="C19" s="82"/>
      <c r="D19" s="83"/>
      <c r="E19" s="84"/>
      <c r="F19" s="84"/>
      <c r="G19" s="85"/>
      <c r="H19" s="86"/>
      <c r="I19" s="87"/>
      <c r="J19" s="88"/>
      <c r="K19" s="182"/>
    </row>
    <row r="20" spans="1:11" ht="38.25" x14ac:dyDescent="0.2">
      <c r="A20" s="95" t="s">
        <v>118</v>
      </c>
      <c r="B20" s="79" t="s">
        <v>119</v>
      </c>
      <c r="C20" s="95" t="s">
        <v>120</v>
      </c>
      <c r="D20" s="68">
        <v>1</v>
      </c>
      <c r="E20" s="131">
        <f>D20*$K$7</f>
        <v>10</v>
      </c>
      <c r="F20" s="69">
        <v>1</v>
      </c>
      <c r="G20" s="132">
        <f>E20*F20</f>
        <v>10</v>
      </c>
      <c r="H20" s="69">
        <v>1</v>
      </c>
      <c r="I20" s="123">
        <f>IF((H20*G20)="","",(H20*G20))</f>
        <v>10</v>
      </c>
      <c r="J20" s="125">
        <f>'12 Est Prof Wage Rate'!$G$36</f>
        <v>91.3</v>
      </c>
      <c r="K20" s="126">
        <f>IF((J20*I20)="","",(J20*I20))</f>
        <v>913</v>
      </c>
    </row>
    <row r="21" spans="1:11" ht="38.25" x14ac:dyDescent="0.2">
      <c r="A21" s="95" t="s">
        <v>121</v>
      </c>
      <c r="B21" s="79" t="s">
        <v>122</v>
      </c>
      <c r="C21" s="95" t="s">
        <v>123</v>
      </c>
      <c r="D21" s="68">
        <v>1</v>
      </c>
      <c r="E21" s="131">
        <f>D21*$K$7</f>
        <v>10</v>
      </c>
      <c r="F21" s="69">
        <v>1</v>
      </c>
      <c r="G21" s="132">
        <f>E21*F21</f>
        <v>10</v>
      </c>
      <c r="H21" s="69">
        <v>0.25</v>
      </c>
      <c r="I21" s="123">
        <f>IF((H21*G21)="","",(H21*G21))</f>
        <v>2.5</v>
      </c>
      <c r="J21" s="125">
        <f>'12 Est Prof Wage Rate'!$G$36</f>
        <v>91.3</v>
      </c>
      <c r="K21" s="126">
        <f>IF((J21*I21)="","",(J21*I21))</f>
        <v>228.25</v>
      </c>
    </row>
    <row r="22" spans="1:11" ht="63.75" x14ac:dyDescent="0.2">
      <c r="A22" s="95" t="s">
        <v>121</v>
      </c>
      <c r="B22" s="79" t="s">
        <v>124</v>
      </c>
      <c r="C22" s="95" t="s">
        <v>125</v>
      </c>
      <c r="D22" s="68">
        <v>1</v>
      </c>
      <c r="E22" s="131">
        <f>D22*$K$7</f>
        <v>10</v>
      </c>
      <c r="F22" s="69">
        <v>1</v>
      </c>
      <c r="G22" s="132">
        <f>E22*F22</f>
        <v>10</v>
      </c>
      <c r="H22" s="69">
        <v>1</v>
      </c>
      <c r="I22" s="123">
        <f>IF((H22*G22)="","",(H22*G22))</f>
        <v>10</v>
      </c>
      <c r="J22" s="125">
        <f>'12 Est Prof Wage Rate'!$G$36</f>
        <v>91.3</v>
      </c>
      <c r="K22" s="126">
        <f>IF((J22*I22)="","",(J22*I22))</f>
        <v>913</v>
      </c>
    </row>
    <row r="23" spans="1:11" ht="25.5" x14ac:dyDescent="0.2">
      <c r="A23" s="95"/>
      <c r="B23" s="79" t="s">
        <v>126</v>
      </c>
      <c r="C23" s="95" t="s">
        <v>127</v>
      </c>
      <c r="D23" s="68">
        <v>1</v>
      </c>
      <c r="E23" s="131">
        <f t="shared" ref="E23:E24" si="4">D23*$K$7</f>
        <v>10</v>
      </c>
      <c r="F23" s="69">
        <v>1</v>
      </c>
      <c r="G23" s="132">
        <f t="shared" ref="G23:G24" si="5">E23*F23</f>
        <v>10</v>
      </c>
      <c r="H23" s="69">
        <v>0.25</v>
      </c>
      <c r="I23" s="123">
        <f t="shared" ref="I23:I24" si="6">IF((H23*G23)="","",(H23*G23))</f>
        <v>2.5</v>
      </c>
      <c r="J23" s="125">
        <f>'12 Est Prof Wage Rate'!$G$36</f>
        <v>91.3</v>
      </c>
      <c r="K23" s="126">
        <f t="shared" ref="K23:K24" si="7">IF((J23*I23)="","",(J23*I23))</f>
        <v>228.25</v>
      </c>
    </row>
    <row r="24" spans="1:11" ht="25.5" x14ac:dyDescent="0.2">
      <c r="A24" s="95"/>
      <c r="B24" s="79" t="s">
        <v>128</v>
      </c>
      <c r="C24" s="95" t="s">
        <v>129</v>
      </c>
      <c r="D24" s="68">
        <v>1</v>
      </c>
      <c r="E24" s="131">
        <f t="shared" si="4"/>
        <v>10</v>
      </c>
      <c r="F24" s="69">
        <v>1</v>
      </c>
      <c r="G24" s="132">
        <f t="shared" si="5"/>
        <v>10</v>
      </c>
      <c r="H24" s="69">
        <v>1</v>
      </c>
      <c r="I24" s="123">
        <f t="shared" si="6"/>
        <v>10</v>
      </c>
      <c r="J24" s="125">
        <f>'12 Est Prof Wage Rate'!$G$36</f>
        <v>91.3</v>
      </c>
      <c r="K24" s="126">
        <f t="shared" si="7"/>
        <v>913</v>
      </c>
    </row>
    <row r="25" spans="1:11" x14ac:dyDescent="0.2">
      <c r="A25" s="80" t="s">
        <v>79</v>
      </c>
      <c r="B25" s="81"/>
      <c r="C25" s="82"/>
      <c r="D25" s="83"/>
      <c r="E25" s="84"/>
      <c r="F25" s="84"/>
      <c r="G25" s="85"/>
      <c r="H25" s="86"/>
      <c r="I25" s="87"/>
      <c r="J25" s="88"/>
      <c r="K25" s="182"/>
    </row>
    <row r="26" spans="1:11" ht="25.5" x14ac:dyDescent="0.2">
      <c r="A26" s="95" t="s">
        <v>130</v>
      </c>
      <c r="B26" s="79" t="s">
        <v>131</v>
      </c>
      <c r="C26" s="95" t="s">
        <v>132</v>
      </c>
      <c r="D26" s="68">
        <v>1</v>
      </c>
      <c r="E26" s="131">
        <f t="shared" ref="E26:E28" si="8">D26*$K$7</f>
        <v>10</v>
      </c>
      <c r="F26" s="69">
        <v>4</v>
      </c>
      <c r="G26" s="132">
        <f t="shared" ref="G26:G28" si="9">E26*F26</f>
        <v>40</v>
      </c>
      <c r="H26" s="69">
        <v>1</v>
      </c>
      <c r="I26" s="123">
        <f t="shared" ref="I26:I28" si="10">IF((H26*G26)="","",(H26*G26))</f>
        <v>40</v>
      </c>
      <c r="J26" s="125">
        <f>'12 Est Prof Wage Rate'!$G$36</f>
        <v>91.3</v>
      </c>
      <c r="K26" s="126">
        <f t="shared" ref="K26:K28" si="11">IF((J26*I26)="","",(J26*I26))</f>
        <v>3652</v>
      </c>
    </row>
    <row r="27" spans="1:11" ht="25.5" x14ac:dyDescent="0.2">
      <c r="A27" s="95" t="s">
        <v>130</v>
      </c>
      <c r="B27" s="79" t="s">
        <v>133</v>
      </c>
      <c r="C27" s="95" t="s">
        <v>134</v>
      </c>
      <c r="D27" s="68">
        <v>0.5</v>
      </c>
      <c r="E27" s="131">
        <f t="shared" si="8"/>
        <v>5</v>
      </c>
      <c r="F27" s="69">
        <v>4</v>
      </c>
      <c r="G27" s="132">
        <f t="shared" si="9"/>
        <v>20</v>
      </c>
      <c r="H27" s="69">
        <v>1</v>
      </c>
      <c r="I27" s="123">
        <f t="shared" si="10"/>
        <v>20</v>
      </c>
      <c r="J27" s="125">
        <f>'12 Est Prof Wage Rate'!$G$36</f>
        <v>91.3</v>
      </c>
      <c r="K27" s="126">
        <f t="shared" si="11"/>
        <v>1826</v>
      </c>
    </row>
    <row r="28" spans="1:11" ht="25.5" x14ac:dyDescent="0.2">
      <c r="A28" s="95" t="s">
        <v>135</v>
      </c>
      <c r="B28" s="79" t="s">
        <v>136</v>
      </c>
      <c r="C28" s="95" t="s">
        <v>137</v>
      </c>
      <c r="D28" s="68">
        <v>1</v>
      </c>
      <c r="E28" s="131">
        <f t="shared" si="8"/>
        <v>10</v>
      </c>
      <c r="F28" s="69">
        <v>2</v>
      </c>
      <c r="G28" s="132">
        <f t="shared" si="9"/>
        <v>20</v>
      </c>
      <c r="H28" s="69">
        <v>1</v>
      </c>
      <c r="I28" s="123">
        <f t="shared" si="10"/>
        <v>20</v>
      </c>
      <c r="J28" s="125">
        <f>'12 Est Prof Wage Rate'!$G$36</f>
        <v>91.3</v>
      </c>
      <c r="K28" s="126">
        <f t="shared" si="11"/>
        <v>1826</v>
      </c>
    </row>
    <row r="29" spans="1:11" x14ac:dyDescent="0.2">
      <c r="A29" s="95"/>
      <c r="B29" s="79"/>
      <c r="C29" s="95"/>
      <c r="D29" s="68"/>
      <c r="E29" s="131"/>
      <c r="F29" s="69"/>
      <c r="G29" s="132"/>
      <c r="H29" s="69"/>
      <c r="I29" s="123"/>
      <c r="J29" s="125"/>
      <c r="K29" s="126"/>
    </row>
    <row r="30" spans="1:11" x14ac:dyDescent="0.2">
      <c r="A30" s="95"/>
      <c r="B30" s="79"/>
      <c r="C30" s="95"/>
      <c r="D30" s="68"/>
      <c r="E30" s="131"/>
      <c r="F30" s="69"/>
      <c r="G30" s="132"/>
      <c r="H30" s="69"/>
      <c r="I30" s="123"/>
      <c r="J30" s="125"/>
      <c r="K30" s="126"/>
    </row>
    <row r="31" spans="1:11" x14ac:dyDescent="0.2">
      <c r="A31" s="95"/>
      <c r="B31" s="79"/>
      <c r="C31" s="95"/>
      <c r="D31" s="68"/>
      <c r="E31" s="131"/>
      <c r="F31" s="69"/>
      <c r="G31" s="132"/>
      <c r="H31" s="69"/>
      <c r="I31" s="123"/>
      <c r="J31" s="125"/>
      <c r="K31" s="126"/>
    </row>
    <row r="32" spans="1:11" x14ac:dyDescent="0.2">
      <c r="A32" s="95"/>
      <c r="B32" s="79"/>
      <c r="C32" s="95"/>
      <c r="D32" s="68"/>
      <c r="E32" s="131"/>
      <c r="F32" s="69"/>
      <c r="G32" s="132"/>
      <c r="H32" s="69"/>
      <c r="I32" s="123"/>
      <c r="J32" s="125"/>
      <c r="K32" s="126"/>
    </row>
    <row r="33" spans="1:11" x14ac:dyDescent="0.2">
      <c r="A33" s="95"/>
      <c r="B33" s="79"/>
      <c r="C33" s="95"/>
      <c r="D33" s="68"/>
      <c r="E33" s="131"/>
      <c r="F33" s="69"/>
      <c r="G33" s="132"/>
      <c r="H33" s="69"/>
      <c r="I33" s="123"/>
      <c r="J33" s="125"/>
      <c r="K33" s="126"/>
    </row>
    <row r="34" spans="1:11" x14ac:dyDescent="0.2">
      <c r="A34" s="95"/>
      <c r="B34" s="79"/>
      <c r="C34" s="95"/>
      <c r="D34" s="68"/>
      <c r="E34" s="131"/>
      <c r="F34" s="69"/>
      <c r="G34" s="132"/>
      <c r="H34" s="69"/>
      <c r="I34" s="123"/>
      <c r="J34" s="125"/>
      <c r="K34" s="126"/>
    </row>
    <row r="35" spans="1:11" x14ac:dyDescent="0.2">
      <c r="A35" s="95"/>
      <c r="B35" s="79"/>
      <c r="C35" s="95"/>
      <c r="D35" s="68"/>
      <c r="E35" s="131"/>
      <c r="F35" s="69"/>
      <c r="G35" s="132"/>
      <c r="H35" s="69"/>
      <c r="I35" s="123"/>
      <c r="J35" s="125"/>
      <c r="K35" s="126"/>
    </row>
    <row r="36" spans="1:11" x14ac:dyDescent="0.2">
      <c r="A36" s="95"/>
      <c r="B36" s="79"/>
      <c r="C36" s="95"/>
      <c r="D36" s="68"/>
      <c r="E36" s="131"/>
      <c r="F36" s="69"/>
      <c r="G36" s="132"/>
      <c r="H36" s="69"/>
      <c r="I36" s="123"/>
      <c r="J36" s="125"/>
      <c r="K36" s="126"/>
    </row>
    <row r="37" spans="1:11" x14ac:dyDescent="0.2">
      <c r="A37" s="95"/>
      <c r="B37" s="79"/>
      <c r="C37" s="95"/>
      <c r="D37" s="68"/>
      <c r="E37" s="131"/>
      <c r="F37" s="69"/>
      <c r="G37" s="132"/>
      <c r="H37" s="69"/>
      <c r="I37" s="123"/>
      <c r="J37" s="125"/>
      <c r="K37" s="126"/>
    </row>
    <row r="38" spans="1:11" x14ac:dyDescent="0.2">
      <c r="A38" s="95"/>
      <c r="B38" s="79"/>
      <c r="C38" s="95"/>
      <c r="D38" s="68"/>
      <c r="E38" s="131"/>
      <c r="F38" s="69"/>
      <c r="G38" s="132"/>
      <c r="H38" s="69"/>
      <c r="I38" s="123"/>
      <c r="J38" s="125"/>
      <c r="K38" s="126"/>
    </row>
    <row r="39" spans="1:11" x14ac:dyDescent="0.2">
      <c r="A39" s="95"/>
      <c r="B39" s="79"/>
      <c r="C39" s="95"/>
      <c r="D39" s="68"/>
      <c r="E39" s="131"/>
      <c r="F39" s="69"/>
      <c r="G39" s="132"/>
      <c r="H39" s="69"/>
      <c r="I39" s="123"/>
      <c r="J39" s="125"/>
      <c r="K39" s="126"/>
    </row>
    <row r="40" spans="1:11" x14ac:dyDescent="0.2">
      <c r="A40" s="95"/>
      <c r="B40" s="79"/>
      <c r="C40" s="95"/>
      <c r="D40" s="68"/>
      <c r="E40" s="131"/>
      <c r="F40" s="69"/>
      <c r="G40" s="132"/>
      <c r="H40" s="69"/>
      <c r="I40" s="123"/>
      <c r="J40" s="125"/>
      <c r="K40" s="126"/>
    </row>
    <row r="41" spans="1:11" x14ac:dyDescent="0.2">
      <c r="A41" s="95"/>
      <c r="B41" s="79"/>
      <c r="C41" s="95"/>
      <c r="D41" s="68"/>
      <c r="E41" s="131"/>
      <c r="F41" s="69"/>
      <c r="G41" s="132"/>
      <c r="H41" s="69"/>
      <c r="I41" s="123"/>
      <c r="J41" s="125"/>
      <c r="K41" s="126"/>
    </row>
    <row r="42" spans="1:11" x14ac:dyDescent="0.2">
      <c r="A42" s="95"/>
      <c r="B42" s="79"/>
      <c r="C42" s="95"/>
      <c r="D42" s="68"/>
      <c r="E42" s="131"/>
      <c r="F42" s="69"/>
      <c r="G42" s="132"/>
      <c r="H42" s="69"/>
      <c r="I42" s="123"/>
      <c r="J42" s="125"/>
      <c r="K42" s="126"/>
    </row>
    <row r="43" spans="1:11" x14ac:dyDescent="0.2">
      <c r="A43" s="95"/>
      <c r="B43" s="79"/>
      <c r="C43" s="95"/>
      <c r="D43" s="68"/>
      <c r="E43" s="131"/>
      <c r="F43" s="69"/>
      <c r="G43" s="132"/>
      <c r="H43" s="69"/>
      <c r="I43" s="123"/>
      <c r="J43" s="125"/>
      <c r="K43" s="126"/>
    </row>
    <row r="44" spans="1:11" x14ac:dyDescent="0.2">
      <c r="A44" s="95"/>
      <c r="B44" s="79"/>
      <c r="C44" s="95"/>
      <c r="D44" s="68"/>
      <c r="E44" s="131"/>
      <c r="F44" s="69"/>
      <c r="G44" s="132"/>
      <c r="H44" s="69"/>
      <c r="I44" s="123"/>
      <c r="J44" s="125"/>
      <c r="K44" s="126"/>
    </row>
    <row r="45" spans="1:11" x14ac:dyDescent="0.2">
      <c r="A45" s="95"/>
      <c r="B45" s="79"/>
      <c r="C45" s="95"/>
      <c r="D45" s="68"/>
      <c r="E45" s="131"/>
      <c r="F45" s="69"/>
      <c r="G45" s="132"/>
      <c r="H45" s="69"/>
      <c r="I45" s="123"/>
      <c r="J45" s="125"/>
      <c r="K45" s="126"/>
    </row>
    <row r="46" spans="1:11" x14ac:dyDescent="0.2">
      <c r="A46" s="95"/>
      <c r="B46" s="79"/>
      <c r="C46" s="95"/>
      <c r="D46" s="68"/>
      <c r="E46" s="131"/>
      <c r="F46" s="69"/>
      <c r="G46" s="132"/>
      <c r="H46" s="69"/>
      <c r="I46" s="123"/>
      <c r="J46" s="125"/>
      <c r="K46" s="126"/>
    </row>
    <row r="47" spans="1:11" x14ac:dyDescent="0.2">
      <c r="A47" s="95"/>
      <c r="B47" s="79"/>
      <c r="C47" s="95"/>
      <c r="D47" s="68"/>
      <c r="E47" s="131"/>
      <c r="F47" s="69"/>
      <c r="G47" s="132"/>
      <c r="H47" s="69"/>
      <c r="I47" s="123"/>
      <c r="J47" s="125"/>
      <c r="K47" s="126"/>
    </row>
    <row r="48" spans="1:11" x14ac:dyDescent="0.2">
      <c r="A48" s="95"/>
      <c r="B48" s="79"/>
      <c r="C48" s="95"/>
      <c r="D48" s="68"/>
      <c r="E48" s="131"/>
      <c r="F48" s="69"/>
      <c r="G48" s="132"/>
      <c r="H48" s="69"/>
      <c r="I48" s="123"/>
      <c r="J48" s="125"/>
      <c r="K48" s="126"/>
    </row>
    <row r="49" spans="1:11" x14ac:dyDescent="0.2">
      <c r="A49" s="95"/>
      <c r="B49" s="79"/>
      <c r="C49" s="95"/>
      <c r="D49" s="68"/>
      <c r="E49" s="131"/>
      <c r="F49" s="69"/>
      <c r="G49" s="132"/>
      <c r="H49" s="69"/>
      <c r="I49" s="123"/>
      <c r="J49" s="125"/>
      <c r="K49" s="126"/>
    </row>
    <row r="50" spans="1:11" x14ac:dyDescent="0.2">
      <c r="A50" s="95"/>
      <c r="B50" s="79"/>
      <c r="C50" s="95"/>
      <c r="D50" s="68"/>
      <c r="E50" s="131"/>
      <c r="F50" s="69"/>
      <c r="G50" s="132"/>
      <c r="H50" s="69"/>
      <c r="I50" s="123"/>
      <c r="J50" s="125"/>
      <c r="K50" s="126"/>
    </row>
    <row r="51" spans="1:11" x14ac:dyDescent="0.2">
      <c r="A51" s="95"/>
      <c r="B51" s="79"/>
      <c r="C51" s="95"/>
      <c r="D51" s="68"/>
      <c r="E51" s="131"/>
      <c r="F51" s="69"/>
      <c r="G51" s="132"/>
      <c r="H51" s="69"/>
      <c r="I51" s="123"/>
      <c r="J51" s="125"/>
      <c r="K51" s="126"/>
    </row>
    <row r="52" spans="1:11" x14ac:dyDescent="0.2">
      <c r="A52" s="95"/>
      <c r="B52" s="79"/>
      <c r="C52" s="95"/>
      <c r="D52" s="68"/>
      <c r="E52" s="131"/>
      <c r="F52" s="69"/>
      <c r="G52" s="132"/>
      <c r="H52" s="69"/>
      <c r="I52" s="123"/>
      <c r="J52" s="125"/>
      <c r="K52" s="126"/>
    </row>
    <row r="53" spans="1:11" x14ac:dyDescent="0.2">
      <c r="A53" s="95"/>
      <c r="B53" s="79"/>
      <c r="C53" s="95"/>
      <c r="D53" s="68"/>
      <c r="E53" s="131"/>
      <c r="F53" s="69"/>
      <c r="G53" s="132"/>
      <c r="H53" s="69"/>
      <c r="I53" s="123"/>
      <c r="J53" s="125"/>
      <c r="K53" s="126"/>
    </row>
    <row r="54" spans="1:11" x14ac:dyDescent="0.2">
      <c r="A54" s="95"/>
      <c r="B54" s="79"/>
      <c r="C54" s="95"/>
      <c r="D54" s="68"/>
      <c r="E54" s="131"/>
      <c r="F54" s="69"/>
      <c r="G54" s="132"/>
      <c r="H54" s="69"/>
      <c r="I54" s="123"/>
      <c r="J54" s="125"/>
      <c r="K54" s="126"/>
    </row>
    <row r="55" spans="1:11" x14ac:dyDescent="0.2">
      <c r="A55" s="95"/>
      <c r="B55" s="79"/>
      <c r="C55" s="95"/>
      <c r="D55" s="68"/>
      <c r="E55" s="131"/>
      <c r="F55" s="69"/>
      <c r="G55" s="132"/>
      <c r="H55" s="69"/>
      <c r="I55" s="123"/>
      <c r="J55" s="125"/>
      <c r="K55" s="126"/>
    </row>
    <row r="56" spans="1:11" x14ac:dyDescent="0.2">
      <c r="A56" s="95"/>
      <c r="B56" s="79"/>
      <c r="C56" s="95"/>
      <c r="D56" s="68"/>
      <c r="E56" s="131"/>
      <c r="F56" s="69"/>
      <c r="G56" s="132"/>
      <c r="H56" s="69"/>
      <c r="I56" s="123"/>
      <c r="J56" s="125"/>
      <c r="K56" s="126"/>
    </row>
    <row r="57" spans="1:11" x14ac:dyDescent="0.2">
      <c r="A57" s="95"/>
      <c r="B57" s="79"/>
      <c r="C57" s="95"/>
      <c r="D57" s="68"/>
      <c r="E57" s="131"/>
      <c r="F57" s="69"/>
      <c r="G57" s="132"/>
      <c r="H57" s="69"/>
      <c r="I57" s="123"/>
      <c r="J57" s="125"/>
      <c r="K57" s="126"/>
    </row>
    <row r="58" spans="1:11" x14ac:dyDescent="0.2">
      <c r="A58" s="95"/>
      <c r="B58" s="79"/>
      <c r="C58" s="95"/>
      <c r="D58" s="68"/>
      <c r="E58" s="131"/>
      <c r="F58" s="69"/>
      <c r="G58" s="132"/>
      <c r="H58" s="69"/>
      <c r="I58" s="123"/>
      <c r="J58" s="125"/>
      <c r="K58" s="126"/>
    </row>
    <row r="59" spans="1:11" x14ac:dyDescent="0.2">
      <c r="A59" s="95"/>
      <c r="B59" s="79"/>
      <c r="C59" s="95"/>
      <c r="D59" s="68"/>
      <c r="E59" s="131"/>
      <c r="F59" s="69"/>
      <c r="G59" s="132"/>
      <c r="H59" s="69"/>
      <c r="I59" s="123"/>
      <c r="J59" s="125"/>
      <c r="K59" s="126"/>
    </row>
    <row r="60" spans="1:11" x14ac:dyDescent="0.2">
      <c r="A60" s="95"/>
      <c r="B60" s="79"/>
      <c r="C60" s="95"/>
      <c r="D60" s="68"/>
      <c r="E60" s="131"/>
      <c r="F60" s="69"/>
      <c r="G60" s="132"/>
      <c r="H60" s="69"/>
      <c r="I60" s="123"/>
      <c r="J60" s="125"/>
      <c r="K60" s="126"/>
    </row>
    <row r="61" spans="1:11" x14ac:dyDescent="0.2">
      <c r="A61" s="95"/>
      <c r="B61" s="79"/>
      <c r="C61" s="95"/>
      <c r="D61" s="68"/>
      <c r="E61" s="131"/>
      <c r="F61" s="69"/>
      <c r="G61" s="132"/>
      <c r="H61" s="69"/>
      <c r="I61" s="123"/>
      <c r="J61" s="125"/>
      <c r="K61" s="126"/>
    </row>
    <row r="62" spans="1:11" x14ac:dyDescent="0.2">
      <c r="A62" s="95"/>
      <c r="B62" s="79"/>
      <c r="C62" s="95"/>
      <c r="D62" s="68"/>
      <c r="E62" s="131"/>
      <c r="F62" s="69"/>
      <c r="G62" s="132"/>
      <c r="H62" s="69"/>
      <c r="I62" s="123"/>
      <c r="J62" s="125"/>
      <c r="K62" s="126"/>
    </row>
    <row r="63" spans="1:11" x14ac:dyDescent="0.2">
      <c r="A63" s="95"/>
      <c r="B63" s="79"/>
      <c r="C63" s="95"/>
      <c r="D63" s="68"/>
      <c r="E63" s="131"/>
      <c r="F63" s="69"/>
      <c r="G63" s="132"/>
      <c r="H63" s="69"/>
      <c r="I63" s="123"/>
      <c r="J63" s="125"/>
      <c r="K63" s="126"/>
    </row>
    <row r="64" spans="1:11" x14ac:dyDescent="0.2">
      <c r="A64" s="95"/>
      <c r="B64" s="79"/>
      <c r="C64" s="95"/>
      <c r="D64" s="68"/>
      <c r="E64" s="131"/>
      <c r="F64" s="69"/>
      <c r="G64" s="132"/>
      <c r="H64" s="69"/>
      <c r="I64" s="123"/>
      <c r="J64" s="125"/>
      <c r="K64" s="126"/>
    </row>
    <row r="65" spans="1:11" x14ac:dyDescent="0.2">
      <c r="A65" s="95"/>
      <c r="B65" s="79"/>
      <c r="C65" s="95"/>
      <c r="D65" s="68"/>
      <c r="E65" s="131"/>
      <c r="F65" s="69"/>
      <c r="G65" s="132"/>
      <c r="H65" s="69"/>
      <c r="I65" s="123"/>
      <c r="J65" s="125"/>
      <c r="K65" s="126"/>
    </row>
    <row r="66" spans="1:11" x14ac:dyDescent="0.2">
      <c r="A66" s="95"/>
      <c r="B66" s="79"/>
      <c r="C66" s="95"/>
      <c r="D66" s="68"/>
      <c r="E66" s="131"/>
      <c r="F66" s="69"/>
      <c r="G66" s="132"/>
      <c r="H66" s="69"/>
      <c r="I66" s="123"/>
      <c r="J66" s="125"/>
      <c r="K66" s="126"/>
    </row>
    <row r="67" spans="1:11" x14ac:dyDescent="0.2">
      <c r="A67" s="95"/>
      <c r="B67" s="79"/>
      <c r="C67" s="95"/>
      <c r="D67" s="68"/>
      <c r="E67" s="131"/>
      <c r="F67" s="69"/>
      <c r="G67" s="132"/>
      <c r="H67" s="69"/>
      <c r="I67" s="123"/>
      <c r="J67" s="125"/>
      <c r="K67" s="126"/>
    </row>
    <row r="68" spans="1:11" x14ac:dyDescent="0.2">
      <c r="A68" s="95"/>
      <c r="B68" s="79"/>
      <c r="C68" s="95"/>
      <c r="D68" s="68"/>
      <c r="E68" s="131"/>
      <c r="F68" s="69"/>
      <c r="G68" s="132"/>
      <c r="H68" s="69"/>
      <c r="I68" s="123"/>
      <c r="J68" s="125"/>
      <c r="K68" s="126"/>
    </row>
    <row r="69" spans="1:11" x14ac:dyDescent="0.2">
      <c r="A69" s="95"/>
      <c r="B69" s="79"/>
      <c r="C69" s="95"/>
      <c r="D69" s="68"/>
      <c r="E69" s="131"/>
      <c r="F69" s="69"/>
      <c r="G69" s="132"/>
      <c r="H69" s="69"/>
      <c r="I69" s="123"/>
      <c r="J69" s="125"/>
      <c r="K69" s="126"/>
    </row>
    <row r="70" spans="1:11" x14ac:dyDescent="0.2">
      <c r="A70" s="95"/>
      <c r="B70" s="79"/>
      <c r="C70" s="95"/>
      <c r="D70" s="68"/>
      <c r="E70" s="131"/>
      <c r="F70" s="69"/>
      <c r="G70" s="132"/>
      <c r="H70" s="69"/>
      <c r="I70" s="123"/>
      <c r="J70" s="125"/>
      <c r="K70" s="126"/>
    </row>
    <row r="71" spans="1:11" x14ac:dyDescent="0.2">
      <c r="A71" s="95"/>
      <c r="B71" s="79"/>
      <c r="C71" s="95"/>
      <c r="D71" s="68"/>
      <c r="E71" s="131"/>
      <c r="F71" s="69"/>
      <c r="G71" s="132"/>
      <c r="H71" s="69"/>
      <c r="I71" s="123"/>
      <c r="J71" s="125"/>
      <c r="K71" s="126"/>
    </row>
    <row r="72" spans="1:11" x14ac:dyDescent="0.2">
      <c r="A72" s="95"/>
      <c r="B72" s="79"/>
      <c r="C72" s="95"/>
      <c r="D72" s="68"/>
      <c r="E72" s="131"/>
      <c r="F72" s="69"/>
      <c r="G72" s="132"/>
      <c r="H72" s="69"/>
      <c r="I72" s="123"/>
      <c r="J72" s="125"/>
      <c r="K72" s="126"/>
    </row>
    <row r="73" spans="1:11" x14ac:dyDescent="0.2">
      <c r="A73" s="95"/>
      <c r="B73" s="79"/>
      <c r="C73" s="95"/>
      <c r="D73" s="68"/>
      <c r="E73" s="131"/>
      <c r="F73" s="69"/>
      <c r="G73" s="132"/>
      <c r="H73" s="69"/>
      <c r="I73" s="123"/>
      <c r="J73" s="125"/>
      <c r="K73" s="126"/>
    </row>
    <row r="74" spans="1:11" x14ac:dyDescent="0.2">
      <c r="A74" s="95"/>
      <c r="B74" s="79"/>
      <c r="C74" s="95"/>
      <c r="D74" s="68"/>
      <c r="E74" s="131"/>
      <c r="F74" s="69"/>
      <c r="G74" s="132"/>
      <c r="H74" s="69"/>
      <c r="I74" s="123"/>
      <c r="J74" s="125"/>
      <c r="K74" s="126"/>
    </row>
    <row r="75" spans="1:11" x14ac:dyDescent="0.2">
      <c r="A75" s="95"/>
      <c r="B75" s="79"/>
      <c r="C75" s="95"/>
      <c r="D75" s="68"/>
      <c r="E75" s="131"/>
      <c r="F75" s="69"/>
      <c r="G75" s="132"/>
      <c r="H75" s="69"/>
      <c r="I75" s="123"/>
      <c r="J75" s="125"/>
      <c r="K75" s="126"/>
    </row>
    <row r="76" spans="1:11" x14ac:dyDescent="0.2">
      <c r="A76" s="95"/>
      <c r="B76" s="79"/>
      <c r="C76" s="95"/>
      <c r="D76" s="68"/>
      <c r="E76" s="131"/>
      <c r="F76" s="69"/>
      <c r="G76" s="132"/>
      <c r="H76" s="69"/>
      <c r="I76" s="123"/>
      <c r="J76" s="125"/>
      <c r="K76" s="126"/>
    </row>
    <row r="77" spans="1:11" x14ac:dyDescent="0.2">
      <c r="A77" s="95"/>
      <c r="B77" s="79"/>
      <c r="C77" s="95"/>
      <c r="D77" s="68"/>
      <c r="E77" s="131"/>
      <c r="F77" s="69"/>
      <c r="G77" s="132"/>
      <c r="H77" s="69"/>
      <c r="I77" s="123"/>
      <c r="J77" s="125"/>
      <c r="K77" s="126"/>
    </row>
    <row r="78" spans="1:11" x14ac:dyDescent="0.2">
      <c r="A78" s="95"/>
      <c r="B78" s="79"/>
      <c r="C78" s="95"/>
      <c r="D78" s="68"/>
      <c r="E78" s="131"/>
      <c r="F78" s="69"/>
      <c r="G78" s="132"/>
      <c r="H78" s="69"/>
      <c r="I78" s="123"/>
      <c r="J78" s="125"/>
      <c r="K78" s="126"/>
    </row>
    <row r="79" spans="1:11" x14ac:dyDescent="0.2">
      <c r="A79" s="95"/>
      <c r="B79" s="79"/>
      <c r="C79" s="95"/>
      <c r="D79" s="68"/>
      <c r="E79" s="131"/>
      <c r="F79" s="69"/>
      <c r="G79" s="132"/>
      <c r="H79" s="69"/>
      <c r="I79" s="123"/>
      <c r="J79" s="125"/>
      <c r="K79" s="126"/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36"/>
  <sheetViews>
    <sheetView zoomScaleNormal="100" workbookViewId="0">
      <selection activeCell="G5" sqref="G5"/>
    </sheetView>
  </sheetViews>
  <sheetFormatPr defaultColWidth="9.42578125" defaultRowHeight="15.75" x14ac:dyDescent="0.25"/>
  <cols>
    <col min="1" max="1" width="25.5703125" style="57" customWidth="1"/>
    <col min="2" max="2" width="17" style="57" customWidth="1"/>
    <col min="3" max="3" width="15.140625" style="13" customWidth="1"/>
    <col min="4" max="4" width="12.5703125" style="47" customWidth="1"/>
    <col min="5" max="5" width="14.7109375" style="48" customWidth="1"/>
    <col min="6" max="7" width="12.5703125" style="49" customWidth="1"/>
    <col min="8" max="8" width="11.5703125" style="50" customWidth="1"/>
    <col min="9" max="9" width="11.5703125" style="49" customWidth="1"/>
    <col min="10" max="10" width="11.5703125" style="51" customWidth="1"/>
    <col min="11" max="11" width="11.5703125" style="52" customWidth="1"/>
    <col min="12" max="12" width="11.42578125" style="53" bestFit="1" customWidth="1"/>
    <col min="13" max="16384" width="9.42578125" style="1"/>
  </cols>
  <sheetData>
    <row r="1" spans="1:12" x14ac:dyDescent="0.2">
      <c r="A1" s="40" t="str">
        <f>'12 Burden Hours Collection'!A1</f>
        <v>RURAL BUSINESS COOPERATIVE SERVICE</v>
      </c>
      <c r="B1" s="40"/>
      <c r="C1" s="41"/>
      <c r="D1" s="41"/>
      <c r="E1" s="42"/>
      <c r="F1" s="41"/>
      <c r="G1" s="41"/>
      <c r="H1" s="41"/>
      <c r="I1" s="41"/>
      <c r="J1" s="41"/>
      <c r="K1" s="1"/>
      <c r="L1" s="1"/>
    </row>
    <row r="2" spans="1:12" ht="20.100000000000001" customHeight="1" x14ac:dyDescent="0.2">
      <c r="A2" s="40" t="str">
        <f>'12 Burden Hours Collection'!A2</f>
        <v>RURAL INNOVATION STRONGER ECONOMY (RISE) GRANT PROGRAM</v>
      </c>
      <c r="B2" s="40"/>
      <c r="C2" s="41"/>
      <c r="D2" s="44"/>
      <c r="E2" s="45"/>
      <c r="F2" s="41"/>
      <c r="G2" s="41"/>
      <c r="H2" s="41"/>
      <c r="I2" s="41"/>
      <c r="J2" s="41"/>
      <c r="K2" s="1"/>
      <c r="L2" s="1"/>
    </row>
    <row r="3" spans="1:12" x14ac:dyDescent="0.2">
      <c r="A3" s="40" t="str">
        <f>'12 Burden Hours Collection'!A3</f>
        <v>INFORMATION COLLECTION BURDEN HOURS</v>
      </c>
      <c r="B3" s="40"/>
      <c r="C3" s="41"/>
      <c r="D3" s="44"/>
      <c r="E3" s="45"/>
      <c r="F3" s="41"/>
      <c r="G3" s="41"/>
      <c r="H3" s="41"/>
      <c r="I3" s="41"/>
      <c r="J3" s="41"/>
      <c r="K3" s="1"/>
      <c r="L3" s="1"/>
    </row>
    <row r="4" spans="1:12" x14ac:dyDescent="0.2">
      <c r="A4" s="40" t="str">
        <f>'12 Burden Hours Collection'!A4</f>
        <v>OMB # 0570-0075</v>
      </c>
      <c r="B4" s="40"/>
      <c r="C4" s="41"/>
      <c r="D4" s="44"/>
      <c r="E4" s="45"/>
      <c r="F4" s="41"/>
      <c r="G4" s="41"/>
      <c r="H4" s="41"/>
      <c r="I4" s="41"/>
      <c r="J4" s="41"/>
      <c r="K4" s="1"/>
      <c r="L4" s="1"/>
    </row>
    <row r="5" spans="1:12" x14ac:dyDescent="0.2">
      <c r="A5" s="136">
        <f>'12 Burden Hours Collection'!A5</f>
        <v>45719</v>
      </c>
      <c r="B5" s="46"/>
      <c r="C5" s="41"/>
      <c r="D5" s="44"/>
      <c r="E5" s="45"/>
      <c r="F5" s="41"/>
      <c r="G5" s="41"/>
      <c r="H5" s="41"/>
      <c r="I5" s="41"/>
      <c r="J5" s="41"/>
      <c r="K5" s="1"/>
      <c r="L5" s="1"/>
    </row>
    <row r="6" spans="1:12" x14ac:dyDescent="0.2">
      <c r="A6" s="46"/>
      <c r="B6" s="46"/>
      <c r="C6" s="41"/>
      <c r="D6" s="44"/>
      <c r="E6" s="45"/>
      <c r="F6" s="41"/>
      <c r="G6" s="41"/>
      <c r="H6" s="1"/>
      <c r="I6" s="1"/>
      <c r="J6" s="1"/>
      <c r="K6" s="1"/>
      <c r="L6" s="1"/>
    </row>
    <row r="7" spans="1:12" x14ac:dyDescent="0.2">
      <c r="A7" s="96" t="s">
        <v>138</v>
      </c>
      <c r="B7" s="46"/>
      <c r="C7" s="41"/>
      <c r="D7" s="44"/>
      <c r="E7" s="45"/>
      <c r="F7" s="41"/>
      <c r="G7" s="41"/>
      <c r="H7" s="1"/>
      <c r="I7" s="1"/>
      <c r="J7" s="1"/>
      <c r="K7" s="1"/>
      <c r="L7" s="1"/>
    </row>
    <row r="8" spans="1:12" s="12" customFormat="1" x14ac:dyDescent="0.2">
      <c r="A8" s="54" t="s">
        <v>139</v>
      </c>
      <c r="B8" s="56"/>
      <c r="C8" s="97"/>
      <c r="D8" s="98"/>
      <c r="E8" s="99"/>
      <c r="F8" s="97"/>
      <c r="G8" s="97"/>
    </row>
    <row r="9" spans="1:12" s="12" customFormat="1" x14ac:dyDescent="0.2">
      <c r="A9" s="104" t="s">
        <v>140</v>
      </c>
      <c r="B9" s="64" t="s">
        <v>141</v>
      </c>
      <c r="C9" s="97"/>
      <c r="D9" s="98"/>
      <c r="E9" s="99"/>
      <c r="F9" s="97"/>
      <c r="G9" s="97"/>
    </row>
    <row r="10" spans="1:12" s="12" customFormat="1" x14ac:dyDescent="0.2">
      <c r="A10" s="105" t="s">
        <v>142</v>
      </c>
      <c r="B10" s="64"/>
      <c r="C10" s="97"/>
      <c r="D10" s="98"/>
      <c r="E10" s="99"/>
      <c r="F10" s="97"/>
      <c r="G10" s="97"/>
    </row>
    <row r="11" spans="1:12" s="12" customFormat="1" x14ac:dyDescent="0.2">
      <c r="A11" s="105" t="s">
        <v>143</v>
      </c>
      <c r="B11" s="64"/>
      <c r="C11" s="97"/>
      <c r="D11" s="98"/>
      <c r="E11" s="99"/>
      <c r="F11" s="97"/>
      <c r="G11" s="97"/>
    </row>
    <row r="12" spans="1:12" s="12" customFormat="1" x14ac:dyDescent="0.2">
      <c r="A12" s="105" t="s">
        <v>144</v>
      </c>
      <c r="B12" s="64"/>
      <c r="C12" s="97"/>
      <c r="D12" s="98"/>
      <c r="E12" s="99"/>
      <c r="F12" s="97"/>
      <c r="G12" s="97"/>
    </row>
    <row r="13" spans="1:12" s="12" customFormat="1" x14ac:dyDescent="0.2">
      <c r="A13" s="105" t="s">
        <v>145</v>
      </c>
      <c r="B13" s="64"/>
      <c r="C13" s="97"/>
      <c r="D13" s="98"/>
      <c r="E13" s="99"/>
      <c r="F13" s="97"/>
      <c r="G13" s="97"/>
    </row>
    <row r="14" spans="1:12" s="12" customFormat="1" x14ac:dyDescent="0.2">
      <c r="A14" s="54" t="s">
        <v>146</v>
      </c>
      <c r="B14" s="64"/>
      <c r="C14" s="97"/>
      <c r="D14" s="98"/>
      <c r="E14" s="99"/>
      <c r="F14" s="97"/>
      <c r="G14" s="97"/>
    </row>
    <row r="15" spans="1:12" s="12" customFormat="1" x14ac:dyDescent="0.2">
      <c r="A15" s="104" t="s">
        <v>140</v>
      </c>
      <c r="B15" s="63" t="s">
        <v>147</v>
      </c>
      <c r="C15" s="97"/>
      <c r="D15" s="98"/>
      <c r="E15" s="99"/>
      <c r="F15" s="97"/>
      <c r="G15" s="97"/>
    </row>
    <row r="16" spans="1:12" s="12" customFormat="1" x14ac:dyDescent="0.2">
      <c r="A16" s="105" t="s">
        <v>148</v>
      </c>
      <c r="B16" s="64"/>
      <c r="C16" s="97"/>
      <c r="D16" s="98"/>
      <c r="E16" s="99"/>
      <c r="F16" s="97"/>
      <c r="G16" s="97"/>
    </row>
    <row r="17" spans="1:15" s="12" customFormat="1" x14ac:dyDescent="0.2">
      <c r="A17" s="105" t="s">
        <v>193</v>
      </c>
      <c r="B17" s="64"/>
      <c r="C17" s="97"/>
      <c r="D17" s="98"/>
      <c r="E17" s="99"/>
      <c r="F17" s="97"/>
      <c r="G17" s="97"/>
    </row>
    <row r="18" spans="1:15" s="12" customFormat="1" x14ac:dyDescent="0.2">
      <c r="A18" s="105" t="s">
        <v>149</v>
      </c>
      <c r="B18" s="64"/>
      <c r="C18" s="97"/>
      <c r="D18" s="135">
        <v>0.29599999999999999</v>
      </c>
      <c r="E18" s="99"/>
      <c r="F18" s="97"/>
      <c r="G18" s="97"/>
    </row>
    <row r="19" spans="1:15" s="12" customFormat="1" x14ac:dyDescent="0.2">
      <c r="A19" s="54" t="s">
        <v>150</v>
      </c>
      <c r="B19" s="64"/>
      <c r="C19" s="97"/>
      <c r="D19" s="70"/>
      <c r="E19" s="99"/>
      <c r="F19" s="97"/>
      <c r="G19" s="97"/>
    </row>
    <row r="20" spans="1:15" s="12" customFormat="1" x14ac:dyDescent="0.2">
      <c r="A20" s="105" t="s">
        <v>151</v>
      </c>
      <c r="B20" s="64"/>
      <c r="C20" s="97"/>
      <c r="D20" s="70"/>
      <c r="E20" s="99"/>
      <c r="F20" s="97"/>
      <c r="G20" s="97"/>
    </row>
    <row r="21" spans="1:15" s="12" customFormat="1" x14ac:dyDescent="0.2">
      <c r="A21" s="105"/>
      <c r="B21" s="64"/>
      <c r="C21" s="97"/>
      <c r="D21" s="70"/>
      <c r="E21" s="99"/>
      <c r="F21" s="97"/>
      <c r="G21" s="97"/>
    </row>
    <row r="22" spans="1:15" s="12" customFormat="1" x14ac:dyDescent="0.2">
      <c r="A22" s="54" t="s">
        <v>8</v>
      </c>
      <c r="B22" s="56"/>
      <c r="C22" s="97"/>
      <c r="D22" s="98"/>
      <c r="E22" s="99"/>
      <c r="F22" s="97"/>
      <c r="G22" s="97"/>
    </row>
    <row r="23" spans="1:15" s="12" customFormat="1" x14ac:dyDescent="0.2">
      <c r="A23" s="106" t="s">
        <v>152</v>
      </c>
      <c r="B23" s="107" t="s">
        <v>11</v>
      </c>
      <c r="C23" s="108" t="s">
        <v>153</v>
      </c>
      <c r="D23" s="108" t="s">
        <v>13</v>
      </c>
      <c r="E23" s="109" t="s">
        <v>154</v>
      </c>
      <c r="F23" s="108" t="s">
        <v>15</v>
      </c>
      <c r="G23" s="108" t="s">
        <v>16</v>
      </c>
      <c r="H23" s="100"/>
      <c r="I23" s="97"/>
      <c r="J23" s="101"/>
      <c r="K23" s="102"/>
      <c r="L23" s="103"/>
    </row>
    <row r="24" spans="1:15" ht="63" x14ac:dyDescent="0.2">
      <c r="A24" s="58" t="s">
        <v>155</v>
      </c>
      <c r="B24" s="58" t="s">
        <v>156</v>
      </c>
      <c r="C24" s="58" t="s">
        <v>157</v>
      </c>
      <c r="D24" s="110" t="s">
        <v>158</v>
      </c>
      <c r="E24" s="111" t="s">
        <v>159</v>
      </c>
      <c r="F24" s="58" t="s">
        <v>160</v>
      </c>
      <c r="G24" s="110" t="s">
        <v>161</v>
      </c>
    </row>
    <row r="25" spans="1:15" x14ac:dyDescent="0.2">
      <c r="A25" s="59" t="s">
        <v>162</v>
      </c>
      <c r="B25" s="94" t="s">
        <v>163</v>
      </c>
      <c r="C25" s="61">
        <v>76.650000000000006</v>
      </c>
      <c r="D25" s="112">
        <f>IF(C25=0,"",(C25*$D$18))</f>
        <v>22.688400000000001</v>
      </c>
      <c r="E25" s="112">
        <f>IF(SUM(C25:D25)=0,"",SUM(C25:D25))</f>
        <v>99.338400000000007</v>
      </c>
      <c r="F25" s="62">
        <v>0.5</v>
      </c>
      <c r="G25" s="112">
        <f>IF(E25="","",(E25*F25))</f>
        <v>49.669200000000004</v>
      </c>
    </row>
    <row r="26" spans="1:15" s="20" customFormat="1" x14ac:dyDescent="0.2">
      <c r="A26" s="59" t="s">
        <v>164</v>
      </c>
      <c r="B26" s="94" t="s">
        <v>165</v>
      </c>
      <c r="C26" s="61">
        <v>64.239999999999995</v>
      </c>
      <c r="D26" s="112">
        <f>IF(C26=0,"",(C26*$D$18))</f>
        <v>19.015039999999999</v>
      </c>
      <c r="E26" s="112">
        <f>IF(SUM(C26:D26)=0,"",SUM(C26:D26))</f>
        <v>83.255039999999994</v>
      </c>
      <c r="F26" s="62">
        <v>0.5</v>
      </c>
      <c r="G26" s="112">
        <f>IF(E26="","",(E26*F26))</f>
        <v>41.627519999999997</v>
      </c>
      <c r="H26" s="50"/>
      <c r="I26" s="49"/>
      <c r="J26" s="51"/>
      <c r="K26" s="52"/>
      <c r="L26" s="53"/>
      <c r="M26" s="1"/>
      <c r="N26" s="1"/>
      <c r="O26" s="1"/>
    </row>
    <row r="27" spans="1:15" x14ac:dyDescent="0.2">
      <c r="A27" s="59"/>
      <c r="B27" s="94"/>
      <c r="C27" s="61"/>
      <c r="D27" s="112" t="str">
        <f>IF(C27=0,"",(C27*$D$18))</f>
        <v/>
      </c>
      <c r="E27" s="112" t="str">
        <f>IF(SUM(C27:D27)=0,"",SUM(C27:D27))</f>
        <v/>
      </c>
      <c r="F27" s="62"/>
      <c r="G27" s="112" t="str">
        <f>IF(E27="","",(E27*F27))</f>
        <v/>
      </c>
    </row>
    <row r="28" spans="1:15" x14ac:dyDescent="0.2">
      <c r="A28" s="59"/>
      <c r="B28" s="94"/>
      <c r="C28" s="61"/>
      <c r="D28" s="112" t="str">
        <f>IF(C28=0,"",(C28*$D$18))</f>
        <v/>
      </c>
      <c r="E28" s="112" t="str">
        <f>IF(SUM(C28:D28)=0,"",SUM(C28:D28))</f>
        <v/>
      </c>
      <c r="F28" s="62"/>
      <c r="G28" s="112" t="str">
        <f>IF(E28="","",(E28*F28))</f>
        <v/>
      </c>
    </row>
    <row r="29" spans="1:15" x14ac:dyDescent="0.2">
      <c r="A29" s="59"/>
      <c r="B29" s="94"/>
      <c r="C29" s="61"/>
      <c r="D29" s="112"/>
      <c r="E29" s="112"/>
      <c r="F29" s="62"/>
      <c r="G29" s="112"/>
    </row>
    <row r="30" spans="1:15" x14ac:dyDescent="0.2">
      <c r="A30" s="59"/>
      <c r="B30" s="94"/>
      <c r="C30" s="61"/>
      <c r="D30" s="112"/>
      <c r="E30" s="112"/>
      <c r="F30" s="62"/>
      <c r="G30" s="112"/>
    </row>
    <row r="31" spans="1:15" x14ac:dyDescent="0.2">
      <c r="A31" s="59"/>
      <c r="B31" s="94"/>
      <c r="C31" s="61"/>
      <c r="D31" s="112"/>
      <c r="E31" s="112"/>
      <c r="F31" s="62"/>
      <c r="G31" s="112"/>
    </row>
    <row r="32" spans="1:15" x14ac:dyDescent="0.2">
      <c r="A32" s="59"/>
      <c r="B32" s="94"/>
      <c r="C32" s="61"/>
      <c r="D32" s="112"/>
      <c r="E32" s="112"/>
      <c r="F32" s="62"/>
      <c r="G32" s="112"/>
    </row>
    <row r="33" spans="1:12" x14ac:dyDescent="0.2">
      <c r="A33" s="59"/>
      <c r="B33" s="94"/>
      <c r="C33" s="61"/>
      <c r="D33" s="112"/>
      <c r="E33" s="112"/>
      <c r="F33" s="62"/>
      <c r="G33" s="112"/>
    </row>
    <row r="34" spans="1:12" x14ac:dyDescent="0.2">
      <c r="A34" s="59"/>
      <c r="B34" s="94"/>
      <c r="C34" s="61"/>
      <c r="D34" s="112"/>
      <c r="E34" s="112"/>
      <c r="F34" s="62"/>
      <c r="G34" s="112"/>
    </row>
    <row r="35" spans="1:12" x14ac:dyDescent="0.2">
      <c r="A35" s="59"/>
      <c r="B35" s="94"/>
      <c r="C35" s="61"/>
      <c r="D35" s="112"/>
      <c r="E35" s="112"/>
      <c r="F35" s="62"/>
      <c r="G35" s="112"/>
    </row>
    <row r="36" spans="1:12" x14ac:dyDescent="0.2">
      <c r="A36" s="65" t="s">
        <v>9</v>
      </c>
      <c r="B36" s="94"/>
      <c r="C36" s="61"/>
      <c r="D36" s="61" t="str">
        <f>IF(C36=0,"",(C36*#REF!))</f>
        <v/>
      </c>
      <c r="E36" s="60"/>
      <c r="F36" s="66">
        <f>SUM(F25:F35)</f>
        <v>1</v>
      </c>
      <c r="G36" s="113">
        <f>ROUND(SUM(G25:G35),1)</f>
        <v>91.3</v>
      </c>
      <c r="H36" s="41"/>
      <c r="I36" s="41"/>
      <c r="J36" s="55"/>
      <c r="K36" s="43"/>
      <c r="L36" s="43"/>
    </row>
  </sheetData>
  <hyperlinks>
    <hyperlink ref="B9" r:id="rId1" xr:uid="{C05DE6FD-DB4E-4765-88D9-2C06C6AB61C4}"/>
    <hyperlink ref="B15" r:id="rId2" xr:uid="{894EEF33-8CEF-4B09-AFFD-D3BB746DB7E6}"/>
  </hyperlinks>
  <printOptions horizontalCentered="1"/>
  <pageMargins left="0.25" right="0.25" top="0.25" bottom="0.25" header="0.5" footer="0.5"/>
  <pageSetup scale="87" fitToHeight="20" orientation="landscape" horizontalDpi="4294967292" verticalDpi="300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K30"/>
  <sheetViews>
    <sheetView workbookViewId="0">
      <pane ySplit="21" topLeftCell="A22" activePane="bottomLeft" state="frozen"/>
      <selection pane="bottomLeft" activeCell="M23" sqref="M23"/>
    </sheetView>
  </sheetViews>
  <sheetFormatPr defaultRowHeight="15" x14ac:dyDescent="0.2"/>
  <cols>
    <col min="1" max="1" width="37.7109375" style="174" customWidth="1"/>
    <col min="2" max="4" width="11.7109375" style="175" customWidth="1"/>
    <col min="5" max="7" width="11.7109375" style="176" customWidth="1"/>
    <col min="8" max="8" width="9.5703125" style="171" customWidth="1"/>
    <col min="9" max="9" width="12.5703125" style="170" customWidth="1"/>
    <col min="10" max="10" width="11.42578125" style="168" customWidth="1"/>
    <col min="11" max="11" width="12.42578125" style="173" customWidth="1"/>
  </cols>
  <sheetData>
    <row r="1" spans="1:11" x14ac:dyDescent="0.2">
      <c r="A1" s="137" t="str">
        <f>'12 Burden Hours Collection'!A1</f>
        <v>RURAL BUSINESS COOPERATIVE SERVICE</v>
      </c>
      <c r="B1" s="138"/>
      <c r="C1" s="138"/>
      <c r="D1" s="138"/>
      <c r="E1" s="139"/>
      <c r="F1" s="139"/>
      <c r="G1" s="139"/>
      <c r="H1" s="140"/>
      <c r="I1" s="139"/>
      <c r="J1" s="139"/>
      <c r="K1" s="139"/>
    </row>
    <row r="2" spans="1:11" x14ac:dyDescent="0.2">
      <c r="A2" s="137" t="str">
        <f>'12 Burden Hours Collection'!A2</f>
        <v>RURAL INNOVATION STRONGER ECONOMY (RISE) GRANT PROGRAM</v>
      </c>
      <c r="B2" s="138"/>
      <c r="C2" s="138"/>
      <c r="D2" s="138"/>
      <c r="E2" s="139"/>
      <c r="F2" s="139"/>
      <c r="G2" s="139"/>
      <c r="H2" s="140"/>
      <c r="I2" s="139"/>
      <c r="J2" s="139"/>
      <c r="K2" s="139"/>
    </row>
    <row r="3" spans="1:11" x14ac:dyDescent="0.2">
      <c r="A3" s="137" t="str">
        <f>'12 Burden Hours Collection'!A3</f>
        <v>INFORMATION COLLECTION BURDEN HOURS</v>
      </c>
      <c r="B3" s="138"/>
      <c r="C3" s="138"/>
      <c r="D3" s="138"/>
      <c r="E3" s="139"/>
      <c r="F3" s="139"/>
      <c r="G3" s="139"/>
      <c r="H3" s="140"/>
      <c r="I3" s="139"/>
      <c r="J3" s="139"/>
      <c r="K3" s="139"/>
    </row>
    <row r="4" spans="1:11" x14ac:dyDescent="0.2">
      <c r="A4" s="137" t="str">
        <f>'12 Burden Hours Collection'!A4</f>
        <v>OMB # 0570-0075</v>
      </c>
      <c r="B4" s="138"/>
      <c r="C4" s="138"/>
      <c r="D4" s="138"/>
      <c r="E4" s="139"/>
      <c r="F4" s="139"/>
      <c r="G4" s="139"/>
      <c r="H4" s="140"/>
      <c r="I4" s="139"/>
      <c r="J4" s="139"/>
      <c r="K4" s="139"/>
    </row>
    <row r="5" spans="1:11" x14ac:dyDescent="0.2">
      <c r="A5" s="141">
        <v>45719</v>
      </c>
      <c r="B5" s="138"/>
      <c r="C5" s="138"/>
      <c r="D5" s="138"/>
      <c r="E5" s="139"/>
      <c r="F5" s="139"/>
      <c r="G5" s="139"/>
      <c r="H5" s="140"/>
      <c r="I5" s="139"/>
      <c r="J5" s="139"/>
      <c r="K5" s="139"/>
    </row>
    <row r="6" spans="1:11" x14ac:dyDescent="0.2">
      <c r="A6" s="142"/>
      <c r="B6" s="143"/>
      <c r="C6" s="143"/>
      <c r="D6" s="143"/>
      <c r="E6" s="144"/>
      <c r="F6" s="144"/>
      <c r="G6" s="144"/>
      <c r="H6" s="145"/>
      <c r="I6" s="144"/>
      <c r="J6" s="143"/>
      <c r="K6" s="146"/>
    </row>
    <row r="7" spans="1:11" x14ac:dyDescent="0.25">
      <c r="A7" s="147" t="s">
        <v>166</v>
      </c>
      <c r="B7" s="148"/>
      <c r="C7" s="149"/>
      <c r="D7" s="143"/>
      <c r="E7" s="144"/>
      <c r="F7" s="144"/>
      <c r="G7" s="144"/>
      <c r="H7" s="145"/>
      <c r="I7" s="144"/>
      <c r="J7" s="143"/>
      <c r="K7" s="146"/>
    </row>
    <row r="8" spans="1:11" x14ac:dyDescent="0.25">
      <c r="A8" s="147" t="s">
        <v>167</v>
      </c>
      <c r="B8" s="149" t="s">
        <v>168</v>
      </c>
      <c r="C8" s="149"/>
      <c r="D8" s="143"/>
      <c r="E8" s="144"/>
      <c r="F8" s="144"/>
      <c r="G8" s="144"/>
      <c r="H8" s="145"/>
      <c r="I8" s="144"/>
      <c r="J8" s="143"/>
      <c r="K8" s="146"/>
    </row>
    <row r="9" spans="1:11" x14ac:dyDescent="0.25">
      <c r="A9" s="147" t="s">
        <v>169</v>
      </c>
      <c r="B9" s="148"/>
      <c r="C9" s="149"/>
      <c r="D9" s="143"/>
      <c r="E9" s="144"/>
      <c r="F9" s="144"/>
      <c r="G9" s="144"/>
      <c r="H9" s="145"/>
      <c r="I9" s="144"/>
      <c r="J9" s="143"/>
      <c r="K9" s="146"/>
    </row>
    <row r="10" spans="1:11" x14ac:dyDescent="0.25">
      <c r="A10" s="147" t="s">
        <v>170</v>
      </c>
      <c r="B10" s="148"/>
      <c r="C10" s="149"/>
      <c r="D10" s="143"/>
      <c r="E10" s="144"/>
      <c r="F10" s="144"/>
      <c r="G10" s="144"/>
      <c r="H10" s="145"/>
      <c r="I10" s="144"/>
      <c r="J10" s="143"/>
      <c r="K10" s="146"/>
    </row>
    <row r="11" spans="1:11" x14ac:dyDescent="0.25">
      <c r="A11" s="147"/>
      <c r="B11" s="148"/>
      <c r="C11" s="149"/>
      <c r="D11" s="143"/>
      <c r="E11" s="144"/>
      <c r="F11" s="144"/>
      <c r="G11" s="144"/>
      <c r="H11" s="145"/>
      <c r="I11" s="144"/>
      <c r="J11" s="143"/>
      <c r="K11" s="146"/>
    </row>
    <row r="12" spans="1:11" x14ac:dyDescent="0.25">
      <c r="A12" s="147" t="s">
        <v>171</v>
      </c>
      <c r="B12" s="148"/>
      <c r="C12" s="149"/>
      <c r="D12" s="143"/>
      <c r="E12" s="144"/>
      <c r="F12" s="144"/>
      <c r="G12" s="144"/>
      <c r="H12" s="145"/>
      <c r="I12" s="144"/>
      <c r="J12" s="143"/>
      <c r="K12" s="146"/>
    </row>
    <row r="13" spans="1:11" x14ac:dyDescent="0.25">
      <c r="A13" s="147" t="s">
        <v>172</v>
      </c>
      <c r="B13" s="148"/>
      <c r="C13" s="149"/>
      <c r="D13" s="143"/>
      <c r="E13" s="144"/>
      <c r="F13" s="144"/>
      <c r="G13" s="144"/>
      <c r="H13" s="145"/>
      <c r="I13" s="144"/>
      <c r="J13" s="143"/>
      <c r="K13" s="146"/>
    </row>
    <row r="14" spans="1:11" x14ac:dyDescent="0.25">
      <c r="A14" s="147"/>
      <c r="B14" s="148"/>
      <c r="C14" s="149"/>
      <c r="D14" s="143"/>
      <c r="E14" s="144"/>
      <c r="F14" s="144"/>
      <c r="G14" s="144"/>
      <c r="H14" s="145"/>
      <c r="I14" s="144"/>
      <c r="J14" s="143"/>
      <c r="K14" s="146"/>
    </row>
    <row r="15" spans="1:11" x14ac:dyDescent="0.25">
      <c r="A15" s="147" t="s">
        <v>173</v>
      </c>
      <c r="B15" s="148"/>
      <c r="C15" s="149"/>
      <c r="D15" s="143"/>
      <c r="E15" s="144"/>
      <c r="F15" s="144"/>
      <c r="G15" s="144"/>
      <c r="H15" s="145"/>
      <c r="I15" s="144"/>
      <c r="J15" s="143"/>
      <c r="K15" s="146"/>
    </row>
    <row r="16" spans="1:11" x14ac:dyDescent="0.25">
      <c r="A16" s="147" t="s">
        <v>174</v>
      </c>
      <c r="B16" s="148"/>
      <c r="C16" s="149"/>
      <c r="D16" s="143"/>
      <c r="E16" s="144"/>
      <c r="F16" s="144"/>
      <c r="G16" s="144"/>
      <c r="H16" s="145"/>
      <c r="I16" s="144"/>
      <c r="J16" s="143"/>
      <c r="K16" s="146"/>
    </row>
    <row r="17" spans="1:11" x14ac:dyDescent="0.25">
      <c r="A17" s="147"/>
      <c r="B17" s="148"/>
      <c r="C17" s="149"/>
      <c r="D17" s="143"/>
      <c r="E17" s="144"/>
      <c r="F17" s="144"/>
      <c r="G17" s="144"/>
      <c r="H17" s="145"/>
      <c r="I17" s="144"/>
      <c r="J17" s="143"/>
      <c r="K17" s="146"/>
    </row>
    <row r="18" spans="1:11" x14ac:dyDescent="0.2">
      <c r="A18" s="147" t="s">
        <v>175</v>
      </c>
      <c r="B18" s="189" t="s">
        <v>194</v>
      </c>
      <c r="C18" s="148"/>
      <c r="D18" s="143"/>
      <c r="E18" s="144"/>
      <c r="F18" s="150"/>
      <c r="G18" s="150"/>
      <c r="H18" s="151"/>
      <c r="I18" s="150"/>
      <c r="J18" s="143"/>
      <c r="K18" s="150">
        <v>0.36249999999999999</v>
      </c>
    </row>
    <row r="19" spans="1:11" x14ac:dyDescent="0.2">
      <c r="A19" s="147"/>
      <c r="B19" s="148"/>
      <c r="C19" s="143"/>
      <c r="D19" s="143"/>
      <c r="E19" s="144"/>
      <c r="F19" s="150"/>
      <c r="G19" s="144"/>
      <c r="H19" s="145"/>
      <c r="I19" s="144"/>
      <c r="J19" s="143"/>
      <c r="K19" s="146"/>
    </row>
    <row r="20" spans="1:11" x14ac:dyDescent="0.2">
      <c r="A20" s="152" t="s">
        <v>176</v>
      </c>
      <c r="B20" s="153"/>
      <c r="C20" s="153"/>
      <c r="D20" s="153"/>
      <c r="E20" s="154"/>
      <c r="F20" s="155"/>
      <c r="G20" s="156" t="s">
        <v>177</v>
      </c>
      <c r="H20" s="187">
        <f>H22+H25+H29</f>
        <v>51</v>
      </c>
      <c r="I20" s="188">
        <f>I22+I25+I29</f>
        <v>4190</v>
      </c>
      <c r="J20" s="153"/>
      <c r="K20" s="186">
        <f>K22+K25+K29</f>
        <v>86000</v>
      </c>
    </row>
    <row r="21" spans="1:11" ht="42.75" x14ac:dyDescent="0.2">
      <c r="A21" s="157" t="s">
        <v>178</v>
      </c>
      <c r="B21" s="157" t="s">
        <v>179</v>
      </c>
      <c r="C21" s="157" t="s">
        <v>180</v>
      </c>
      <c r="D21" s="158" t="s">
        <v>181</v>
      </c>
      <c r="E21" s="159" t="s">
        <v>182</v>
      </c>
      <c r="F21" s="159" t="s">
        <v>183</v>
      </c>
      <c r="G21" s="159" t="s">
        <v>184</v>
      </c>
      <c r="H21" s="160" t="s">
        <v>185</v>
      </c>
      <c r="I21" s="159" t="s">
        <v>186</v>
      </c>
      <c r="J21" s="161" t="s">
        <v>187</v>
      </c>
      <c r="K21" s="159" t="s">
        <v>188</v>
      </c>
    </row>
    <row r="22" spans="1:11" x14ac:dyDescent="0.2">
      <c r="A22" s="162" t="s">
        <v>32</v>
      </c>
      <c r="B22" s="163"/>
      <c r="C22" s="163"/>
      <c r="D22" s="164"/>
      <c r="E22" s="165"/>
      <c r="F22" s="165"/>
      <c r="G22" s="165"/>
      <c r="H22" s="166">
        <f>SUM(H23:H24)</f>
        <v>11</v>
      </c>
      <c r="I22" s="184">
        <f>ROUND((SUM(I23:I24)),0)</f>
        <v>882</v>
      </c>
      <c r="J22" s="179">
        <v>60</v>
      </c>
      <c r="K22" s="185">
        <f>J22*I22</f>
        <v>52920</v>
      </c>
    </row>
    <row r="23" spans="1:11" x14ac:dyDescent="0.2">
      <c r="A23" s="167" t="s">
        <v>189</v>
      </c>
      <c r="B23" s="168">
        <v>13</v>
      </c>
      <c r="C23" s="168">
        <v>5</v>
      </c>
      <c r="D23" s="169">
        <v>122465</v>
      </c>
      <c r="E23" s="170">
        <f>(D23/52)/40</f>
        <v>58.877403846153847</v>
      </c>
      <c r="F23" s="170">
        <f>E23*$K$18</f>
        <v>21.343058894230769</v>
      </c>
      <c r="G23" s="170">
        <f>E23+F23</f>
        <v>80.220462740384619</v>
      </c>
      <c r="H23" s="171">
        <v>10</v>
      </c>
      <c r="I23" s="170">
        <f>H23*G23</f>
        <v>802.20462740384619</v>
      </c>
      <c r="J23" s="172"/>
    </row>
    <row r="24" spans="1:11" x14ac:dyDescent="0.2">
      <c r="A24" s="167" t="s">
        <v>190</v>
      </c>
      <c r="B24" s="168">
        <v>13</v>
      </c>
      <c r="C24" s="168">
        <v>5</v>
      </c>
      <c r="D24" s="169">
        <v>122465</v>
      </c>
      <c r="E24" s="170">
        <f t="shared" ref="E24" si="0">(D24/52)/40</f>
        <v>58.877403846153847</v>
      </c>
      <c r="F24" s="170">
        <f t="shared" ref="F24" si="1">E24*$K$18</f>
        <v>21.343058894230769</v>
      </c>
      <c r="G24" s="170">
        <f t="shared" ref="G24" si="2">E24+F24</f>
        <v>80.220462740384619</v>
      </c>
      <c r="H24" s="171">
        <v>1</v>
      </c>
      <c r="I24" s="170">
        <f t="shared" ref="I24" si="3">H24*G24</f>
        <v>80.220462740384619</v>
      </c>
      <c r="J24" s="172"/>
    </row>
    <row r="25" spans="1:11" x14ac:dyDescent="0.2">
      <c r="A25" s="162" t="s">
        <v>72</v>
      </c>
      <c r="B25" s="163"/>
      <c r="C25" s="163"/>
      <c r="D25" s="164"/>
      <c r="E25" s="165"/>
      <c r="F25" s="165"/>
      <c r="G25" s="165"/>
      <c r="H25" s="166">
        <f>SUM(H26:H28)</f>
        <v>28</v>
      </c>
      <c r="I25" s="184">
        <f>ROUND((SUM(I26:I28)),0)</f>
        <v>2345</v>
      </c>
      <c r="J25" s="179">
        <v>10</v>
      </c>
      <c r="K25" s="185">
        <f>J25*I25</f>
        <v>23450</v>
      </c>
    </row>
    <row r="26" spans="1:11" x14ac:dyDescent="0.2">
      <c r="A26" s="167" t="s">
        <v>189</v>
      </c>
      <c r="B26" s="168">
        <v>13</v>
      </c>
      <c r="C26" s="168">
        <v>5</v>
      </c>
      <c r="D26" s="169">
        <v>122465</v>
      </c>
      <c r="E26" s="170">
        <f t="shared" ref="E26" si="4">(D26/52)/40</f>
        <v>58.877403846153847</v>
      </c>
      <c r="F26" s="170">
        <f>E26*$K$18</f>
        <v>21.343058894230769</v>
      </c>
      <c r="G26" s="170">
        <f t="shared" ref="G26" si="5">E26+F26</f>
        <v>80.220462740384619</v>
      </c>
      <c r="H26" s="171">
        <v>26</v>
      </c>
      <c r="I26" s="170">
        <f t="shared" ref="I26:I30" si="6">H26*G26</f>
        <v>2085.7320312500001</v>
      </c>
      <c r="J26" s="172"/>
    </row>
    <row r="27" spans="1:11" x14ac:dyDescent="0.2">
      <c r="A27" s="167" t="s">
        <v>191</v>
      </c>
      <c r="B27" s="168"/>
      <c r="C27" s="168"/>
      <c r="D27" s="169">
        <v>187930</v>
      </c>
      <c r="E27" s="170">
        <f t="shared" ref="E27:E28" si="7">(D27/52)/40</f>
        <v>90.350961538461533</v>
      </c>
      <c r="F27" s="170">
        <f t="shared" ref="F27:F28" si="8">E27*$K$18</f>
        <v>32.752223557692304</v>
      </c>
      <c r="G27" s="170">
        <f t="shared" ref="G27:G28" si="9">E27+F27</f>
        <v>123.10318509615384</v>
      </c>
      <c r="H27" s="171">
        <v>1</v>
      </c>
      <c r="I27" s="170">
        <f t="shared" ref="I27:I28" si="10">H27*G27</f>
        <v>123.10318509615384</v>
      </c>
      <c r="J27" s="172"/>
    </row>
    <row r="28" spans="1:11" x14ac:dyDescent="0.2">
      <c r="A28" s="167" t="s">
        <v>192</v>
      </c>
      <c r="B28" s="168"/>
      <c r="C28" s="168"/>
      <c r="D28" s="169">
        <v>207500</v>
      </c>
      <c r="E28" s="170">
        <f t="shared" si="7"/>
        <v>99.759615384615387</v>
      </c>
      <c r="F28" s="170">
        <f t="shared" si="8"/>
        <v>36.162860576923073</v>
      </c>
      <c r="G28" s="170">
        <f t="shared" si="9"/>
        <v>135.92247596153845</v>
      </c>
      <c r="H28" s="171">
        <v>1</v>
      </c>
      <c r="I28" s="170">
        <f t="shared" si="10"/>
        <v>135.92247596153845</v>
      </c>
      <c r="J28" s="172"/>
    </row>
    <row r="29" spans="1:11" ht="13.15" customHeight="1" x14ac:dyDescent="0.2">
      <c r="A29" s="162" t="s">
        <v>79</v>
      </c>
      <c r="B29" s="163"/>
      <c r="C29" s="163"/>
      <c r="D29" s="164"/>
      <c r="E29" s="165"/>
      <c r="F29" s="165"/>
      <c r="G29" s="165"/>
      <c r="H29" s="166">
        <f>SUM(H30:H30)</f>
        <v>12</v>
      </c>
      <c r="I29" s="184">
        <f>ROUND((SUM(I30:I30)),0)</f>
        <v>963</v>
      </c>
      <c r="J29" s="179">
        <v>10</v>
      </c>
      <c r="K29" s="185">
        <f>J29*I29</f>
        <v>9630</v>
      </c>
    </row>
    <row r="30" spans="1:11" x14ac:dyDescent="0.2">
      <c r="A30" s="167" t="s">
        <v>189</v>
      </c>
      <c r="B30" s="168">
        <v>13</v>
      </c>
      <c r="C30" s="168">
        <v>5</v>
      </c>
      <c r="D30" s="169">
        <v>122465</v>
      </c>
      <c r="E30" s="170">
        <f>(D30/52)/40</f>
        <v>58.877403846153847</v>
      </c>
      <c r="F30" s="170">
        <f>E30*$K$18</f>
        <v>21.343058894230769</v>
      </c>
      <c r="G30" s="170">
        <f t="shared" ref="G30" si="11">E30+F30</f>
        <v>80.220462740384619</v>
      </c>
      <c r="H30" s="171">
        <v>12</v>
      </c>
      <c r="I30" s="170">
        <f t="shared" si="6"/>
        <v>962.64555288461543</v>
      </c>
      <c r="J30" s="172"/>
    </row>
  </sheetData>
  <hyperlinks>
    <hyperlink ref="B8" r:id="rId1" display="https://www.opm.gov/policy-data-oversight/pay-leave/" xr:uid="{4D7B85B6-4F57-43B9-9D4C-C22994BEBD6A}"/>
    <hyperlink ref="B18" r:id="rId2" xr:uid="{E2185139-FE04-4711-A517-251389CC1736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e408ad9c-d5d2-4046-b889-a2ff69b3bbb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9C943AF-F2FC-414A-80AE-66616948F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12 Burden Hours Collection</vt:lpstr>
      <vt:lpstr>12 Not Inc in Burden Hours</vt:lpstr>
      <vt:lpstr>12 Est Prof Wage Rate</vt:lpstr>
      <vt:lpstr>14 Annual Cost to Fed Gov Est</vt:lpstr>
      <vt:lpstr>'12 Est Prof Wage Rate'!Print_Area</vt:lpstr>
      <vt:lpstr>'14 Annual Cost to Fed Gov Est'!Print_Area</vt:lpstr>
      <vt:lpstr>'12 Burden Hours Collection'!Print_Titles</vt:lpstr>
      <vt:lpstr>'12 Est Prof Wage Rate'!Print_Titles</vt:lpstr>
      <vt:lpstr>'12 Not Inc in Burden Hours'!Print_Titles</vt:lpstr>
      <vt:lpstr>'14 Annual Cost to Fed Gov Est'!Print_Titles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Innovation Stronger Economy </dc:title>
  <dc:subject/>
  <dc:creator>Dawn Wolfgang</dc:creator>
  <cp:keywords/>
  <dc:description/>
  <cp:lastModifiedBy>Mathis, Katherine - RD, SC</cp:lastModifiedBy>
  <cp:revision/>
  <dcterms:created xsi:type="dcterms:W3CDTF">1999-05-21T13:07:41Z</dcterms:created>
  <dcterms:modified xsi:type="dcterms:W3CDTF">2025-03-03T21:03:29Z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