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comments1.xml" ContentType="application/vnd.openxmlformats-officedocument.spreadsheetml.comments+xml"/>
  <Override PartName="/xl/drawings/drawing1.xml" ContentType="application/vnd.openxmlformats-officedocument.drawing+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pivotTables/pivotTable1.xml" ContentType="application/vnd.openxmlformats-officedocument.spreadsheetml.pivotTab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codeName="{899C9086-67A9-5B14-2C2D-5A8001700F7D}"/>
  <workbookPr codeName="ThisWorkbook" hidePivotFieldList="1" defaultThemeVersion="124226"/>
  <mc:AlternateContent xmlns:mc="http://schemas.openxmlformats.org/markup-compatibility/2006">
    <mc:Choice Requires="x15">
      <x15ac:absPath xmlns:x15ac="http://schemas.microsoft.com/office/spreadsheetml/2010/11/ac" url="https://usdol-my.sharepoint.com/personal/haydin_rebekah_dol_gov/Documents/JVSG work/ICRs/JVSG Forms/JVSG Forms exp June 2028/Forms/OFO Testing March 2025/clean copies/"/>
    </mc:Choice>
  </mc:AlternateContent>
  <xr:revisionPtr revIDLastSave="170" documentId="8_{F928C53E-C968-42C9-828A-FABFB7EE66F8}" xr6:coauthVersionLast="47" xr6:coauthVersionMax="47" xr10:uidLastSave="{C8CB6DAF-44F0-47BD-80AA-B64AA787A978}"/>
  <bookViews>
    <workbookView xWindow="1185" yWindow="-16035" windowWidth="27435" windowHeight="16035" tabRatio="695" xr2:uid="{00000000-000D-0000-FFFF-FFFF00000000}"/>
  </bookViews>
  <sheets>
    <sheet name="VETS-402" sheetId="31" r:id="rId1"/>
    <sheet name="Export" sheetId="36" r:id="rId2"/>
    <sheet name="Output" sheetId="33" r:id="rId3"/>
    <sheet name="Pivot" sheetId="38" state="hidden" r:id="rId4"/>
    <sheet name="Data" sheetId="37" state="hidden" r:id="rId5"/>
    <sheet name="Lists" sheetId="18" state="hidden" r:id="rId6"/>
  </sheets>
  <definedNames>
    <definedName name="_xlnm._FilterDatabase" localSheetId="4" hidden="1">Data!$C$1:$CC$1</definedName>
    <definedName name="ColumnTitle" localSheetId="1">EXPORT[[#Headers],[Section]]</definedName>
    <definedName name="ColumnTitle" localSheetId="0">'VETS-402'!#REF!</definedName>
    <definedName name="_xlnm.Print_Area" localSheetId="2">Output!$A$2:$K$64</definedName>
    <definedName name="_xlnm.Print_Titles" localSheetId="0">'VETS-402'!$B:$C</definedName>
    <definedName name="States">Lists!$A$2:$C$55</definedName>
  </definedNames>
  <calcPr calcId="191028"/>
  <pivotCaches>
    <pivotCache cacheId="0"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9" i="31" l="1"/>
  <c r="N19" i="31"/>
  <c r="E35" i="31" l="1"/>
  <c r="N5" i="33"/>
  <c r="G45" i="31" l="1"/>
  <c r="G46" i="31"/>
  <c r="G47" i="31"/>
  <c r="G48" i="31"/>
  <c r="G36" i="31"/>
  <c r="G37" i="31"/>
  <c r="G38" i="31"/>
  <c r="G39" i="31"/>
  <c r="N55" i="31" l="1"/>
  <c r="E26" i="31" l="1"/>
  <c r="AD53" i="31" l="1"/>
  <c r="AB53" i="31"/>
  <c r="Z53" i="31"/>
  <c r="X53" i="31"/>
  <c r="T53" i="31"/>
  <c r="R53" i="31"/>
  <c r="P53" i="31"/>
  <c r="Y6" i="31"/>
  <c r="AC6" i="31"/>
  <c r="S6" i="31"/>
  <c r="N3" i="36" l="1"/>
  <c r="I44" i="31"/>
  <c r="G44" i="31"/>
  <c r="E44" i="31"/>
  <c r="I35" i="31"/>
  <c r="G35" i="31"/>
  <c r="I26" i="31"/>
  <c r="G26" i="31"/>
  <c r="O6" i="31" l="1"/>
  <c r="AC11" i="31" l="1"/>
  <c r="AA11" i="31"/>
  <c r="Y11" i="31"/>
  <c r="W11" i="31"/>
  <c r="S11" i="31"/>
  <c r="Q11" i="31"/>
  <c r="O11" i="31"/>
  <c r="M11" i="31"/>
  <c r="I11" i="31"/>
  <c r="G11" i="31"/>
  <c r="E11" i="31"/>
  <c r="H33" i="18" l="1"/>
  <c r="H34" i="18"/>
  <c r="F24" i="37" l="1"/>
  <c r="F23" i="37"/>
  <c r="F22" i="37"/>
  <c r="F21" i="37"/>
  <c r="F20" i="37"/>
  <c r="F19" i="37"/>
  <c r="F18" i="37"/>
  <c r="F17" i="37"/>
  <c r="F16" i="37"/>
  <c r="F15" i="37"/>
  <c r="F14" i="37"/>
  <c r="F13" i="37"/>
  <c r="F12" i="37"/>
  <c r="F11" i="37"/>
  <c r="F10" i="37"/>
  <c r="F9" i="37"/>
  <c r="F8" i="37"/>
  <c r="F7" i="37"/>
  <c r="F6" i="37"/>
  <c r="F5" i="37"/>
  <c r="F4" i="37"/>
  <c r="F3" i="37"/>
  <c r="F2" i="37"/>
  <c r="C3" i="37"/>
  <c r="C4" i="37"/>
  <c r="C5" i="37"/>
  <c r="C6" i="37"/>
  <c r="C7" i="37"/>
  <c r="C8" i="37"/>
  <c r="C9" i="37"/>
  <c r="C10" i="37"/>
  <c r="C11" i="37"/>
  <c r="C12" i="37"/>
  <c r="C13" i="37"/>
  <c r="C14" i="37"/>
  <c r="C15" i="37"/>
  <c r="C16" i="37"/>
  <c r="C17" i="37"/>
  <c r="C18" i="37"/>
  <c r="C19" i="37"/>
  <c r="C20" i="37"/>
  <c r="C21" i="37"/>
  <c r="C22" i="37"/>
  <c r="C23" i="37"/>
  <c r="C24" i="37"/>
  <c r="C2" i="37"/>
  <c r="H5" i="33" l="1"/>
  <c r="N34" i="36"/>
  <c r="N33" i="36"/>
  <c r="N31" i="36"/>
  <c r="N30" i="36"/>
  <c r="M34" i="36"/>
  <c r="M33" i="36"/>
  <c r="M31" i="36"/>
  <c r="M30" i="36"/>
  <c r="L34" i="36"/>
  <c r="L33" i="36"/>
  <c r="L31" i="36"/>
  <c r="L30" i="36"/>
  <c r="K34" i="36"/>
  <c r="K33" i="36"/>
  <c r="K31" i="36"/>
  <c r="K30" i="36"/>
  <c r="J34" i="36"/>
  <c r="J33" i="36"/>
  <c r="J31" i="36"/>
  <c r="J30" i="36"/>
  <c r="I34" i="36"/>
  <c r="I33" i="36"/>
  <c r="I31" i="36"/>
  <c r="I30" i="36"/>
  <c r="H34" i="36"/>
  <c r="H33" i="36"/>
  <c r="H31" i="36"/>
  <c r="H30" i="36"/>
  <c r="G34" i="36"/>
  <c r="G33" i="36"/>
  <c r="G31" i="36"/>
  <c r="G30" i="36"/>
  <c r="F34" i="36"/>
  <c r="F33" i="36"/>
  <c r="F31" i="36"/>
  <c r="F30" i="36"/>
  <c r="E34" i="36"/>
  <c r="E33" i="36"/>
  <c r="E31" i="36"/>
  <c r="E30" i="36"/>
  <c r="D34" i="36"/>
  <c r="D33" i="36"/>
  <c r="D31" i="36"/>
  <c r="D30" i="36"/>
  <c r="C34" i="36"/>
  <c r="C33" i="36"/>
  <c r="C31" i="36"/>
  <c r="C30" i="36"/>
  <c r="N25" i="36"/>
  <c r="N26" i="36"/>
  <c r="N27" i="36"/>
  <c r="N28" i="36"/>
  <c r="N24" i="36"/>
  <c r="M25" i="36"/>
  <c r="M26" i="36"/>
  <c r="M27" i="36"/>
  <c r="M28" i="36"/>
  <c r="M24" i="36"/>
  <c r="L25" i="36"/>
  <c r="L26" i="36"/>
  <c r="L27" i="36"/>
  <c r="L28" i="36"/>
  <c r="L24" i="36"/>
  <c r="K25" i="36"/>
  <c r="K26" i="36"/>
  <c r="K27" i="36"/>
  <c r="K28" i="36"/>
  <c r="K24" i="36"/>
  <c r="J25" i="36"/>
  <c r="J26" i="36"/>
  <c r="J27" i="36"/>
  <c r="J28" i="36"/>
  <c r="J24" i="36"/>
  <c r="I25" i="36"/>
  <c r="I26" i="36"/>
  <c r="I27" i="36"/>
  <c r="I28" i="36"/>
  <c r="I24" i="36"/>
  <c r="H25" i="36"/>
  <c r="H26" i="36"/>
  <c r="H27" i="36"/>
  <c r="H28" i="36"/>
  <c r="H24" i="36"/>
  <c r="G25" i="36"/>
  <c r="G26" i="36"/>
  <c r="G27" i="36"/>
  <c r="G28" i="36"/>
  <c r="G24" i="36"/>
  <c r="F25" i="36"/>
  <c r="F26" i="36"/>
  <c r="F27" i="36"/>
  <c r="F28" i="36"/>
  <c r="F24" i="36"/>
  <c r="E25" i="36"/>
  <c r="E26" i="36"/>
  <c r="E27" i="36"/>
  <c r="E28" i="36"/>
  <c r="E24" i="36"/>
  <c r="D25" i="36"/>
  <c r="D26" i="36"/>
  <c r="D27" i="36"/>
  <c r="D28" i="36"/>
  <c r="D24" i="36"/>
  <c r="C25" i="36"/>
  <c r="C26" i="36"/>
  <c r="C27" i="36"/>
  <c r="C28" i="36"/>
  <c r="C24" i="36"/>
  <c r="N19" i="36"/>
  <c r="N20" i="36"/>
  <c r="N21" i="36"/>
  <c r="N22" i="36"/>
  <c r="N18" i="36"/>
  <c r="M19" i="36"/>
  <c r="M20" i="36"/>
  <c r="M21" i="36"/>
  <c r="M22" i="36"/>
  <c r="M18" i="36"/>
  <c r="L19" i="36"/>
  <c r="L20" i="36"/>
  <c r="L21" i="36"/>
  <c r="L22" i="36"/>
  <c r="L18" i="36"/>
  <c r="K19" i="36"/>
  <c r="K20" i="36"/>
  <c r="K21" i="36"/>
  <c r="K22" i="36"/>
  <c r="K18" i="36"/>
  <c r="J19" i="36"/>
  <c r="J20" i="36"/>
  <c r="J21" i="36"/>
  <c r="J22" i="36"/>
  <c r="J18" i="36"/>
  <c r="I19" i="36"/>
  <c r="I20" i="36"/>
  <c r="I21" i="36"/>
  <c r="I22" i="36"/>
  <c r="I18" i="36"/>
  <c r="H19" i="36"/>
  <c r="H20" i="36"/>
  <c r="H21" i="36"/>
  <c r="H22" i="36"/>
  <c r="H18" i="36"/>
  <c r="G19" i="36"/>
  <c r="G20" i="36"/>
  <c r="G21" i="36"/>
  <c r="G22" i="36"/>
  <c r="G18" i="36"/>
  <c r="F19" i="36"/>
  <c r="F20" i="36"/>
  <c r="F21" i="36"/>
  <c r="F22" i="36"/>
  <c r="F18" i="36"/>
  <c r="E19" i="36"/>
  <c r="E20" i="36"/>
  <c r="E21" i="36"/>
  <c r="E22" i="36"/>
  <c r="E18" i="36"/>
  <c r="D19" i="36"/>
  <c r="D20" i="36"/>
  <c r="D21" i="36"/>
  <c r="D22" i="36"/>
  <c r="D18" i="36"/>
  <c r="C19" i="36"/>
  <c r="C20" i="36"/>
  <c r="C21" i="36"/>
  <c r="C22" i="36"/>
  <c r="C18" i="36"/>
  <c r="N13" i="36"/>
  <c r="N14" i="36"/>
  <c r="N15" i="36"/>
  <c r="N16" i="36"/>
  <c r="N12" i="36"/>
  <c r="M13" i="36"/>
  <c r="M14" i="36"/>
  <c r="M15" i="36"/>
  <c r="M16" i="36"/>
  <c r="M12" i="36"/>
  <c r="L13" i="36"/>
  <c r="L14" i="36"/>
  <c r="L15" i="36"/>
  <c r="L16" i="36"/>
  <c r="L12" i="36"/>
  <c r="K13" i="36"/>
  <c r="K14" i="36"/>
  <c r="K15" i="36"/>
  <c r="K16" i="36"/>
  <c r="K12" i="36"/>
  <c r="J13" i="36"/>
  <c r="J14" i="36"/>
  <c r="J15" i="36"/>
  <c r="J16" i="36"/>
  <c r="J12" i="36"/>
  <c r="I13" i="36"/>
  <c r="I14" i="36"/>
  <c r="I15" i="36"/>
  <c r="I16" i="36"/>
  <c r="I12" i="36"/>
  <c r="H13" i="36"/>
  <c r="H14" i="36"/>
  <c r="H15" i="36"/>
  <c r="H16" i="36"/>
  <c r="H12" i="36"/>
  <c r="G13" i="36"/>
  <c r="G14" i="36"/>
  <c r="G15" i="36"/>
  <c r="G16" i="36"/>
  <c r="G12" i="36"/>
  <c r="F13" i="36"/>
  <c r="F14" i="36"/>
  <c r="F15" i="36"/>
  <c r="F16" i="36"/>
  <c r="F12" i="36"/>
  <c r="E13" i="36"/>
  <c r="E14" i="36"/>
  <c r="E15" i="36"/>
  <c r="E16" i="36"/>
  <c r="E12" i="36"/>
  <c r="D13" i="36"/>
  <c r="D14" i="36"/>
  <c r="D15" i="36"/>
  <c r="D16" i="36"/>
  <c r="D12" i="36"/>
  <c r="C13" i="36"/>
  <c r="C14" i="36"/>
  <c r="C15" i="36"/>
  <c r="C16" i="36"/>
  <c r="C12" i="36"/>
  <c r="N7" i="36"/>
  <c r="N8" i="36"/>
  <c r="N10" i="36"/>
  <c r="N6" i="36"/>
  <c r="M7" i="36"/>
  <c r="M8" i="36"/>
  <c r="M10" i="36"/>
  <c r="M6" i="36"/>
  <c r="L7" i="36"/>
  <c r="L8" i="36"/>
  <c r="L10" i="36"/>
  <c r="L6" i="36"/>
  <c r="K7" i="36"/>
  <c r="K8" i="36"/>
  <c r="K10" i="36"/>
  <c r="K6" i="36"/>
  <c r="J7" i="36"/>
  <c r="J8" i="36"/>
  <c r="J10" i="36"/>
  <c r="J6" i="36"/>
  <c r="I7" i="36"/>
  <c r="I8" i="36"/>
  <c r="I10" i="36"/>
  <c r="I6" i="36"/>
  <c r="H7" i="36"/>
  <c r="H8" i="36"/>
  <c r="H10" i="36"/>
  <c r="H6" i="36"/>
  <c r="G7" i="36"/>
  <c r="G8" i="36"/>
  <c r="G10" i="36"/>
  <c r="G6" i="36"/>
  <c r="F7" i="36"/>
  <c r="F8" i="36"/>
  <c r="F9" i="36"/>
  <c r="F10" i="36"/>
  <c r="F6" i="36"/>
  <c r="E7" i="36"/>
  <c r="E8" i="36"/>
  <c r="E9" i="36"/>
  <c r="E10" i="36"/>
  <c r="E6" i="36"/>
  <c r="D7" i="36"/>
  <c r="D8" i="36"/>
  <c r="D9" i="36"/>
  <c r="D10" i="36"/>
  <c r="D6" i="36"/>
  <c r="C10" i="36"/>
  <c r="N5" i="36"/>
  <c r="M5" i="36"/>
  <c r="L5" i="36"/>
  <c r="K5" i="36"/>
  <c r="J5" i="36"/>
  <c r="I5" i="36"/>
  <c r="H5" i="36"/>
  <c r="G5" i="36"/>
  <c r="F5" i="36"/>
  <c r="E5" i="36"/>
  <c r="D5" i="36"/>
  <c r="C5" i="36"/>
  <c r="D2" i="36" l="1"/>
  <c r="E2" i="36"/>
  <c r="F2" i="36"/>
  <c r="G2" i="36"/>
  <c r="H2" i="36"/>
  <c r="I2" i="36"/>
  <c r="J2" i="36"/>
  <c r="K2" i="36"/>
  <c r="L2" i="36"/>
  <c r="M2" i="36"/>
  <c r="N2" i="36"/>
  <c r="C2" i="36"/>
  <c r="W48" i="31" l="1"/>
  <c r="W47" i="31"/>
  <c r="W46" i="31"/>
  <c r="W45" i="31"/>
  <c r="W39" i="31"/>
  <c r="W40" i="31" s="1"/>
  <c r="W38" i="31"/>
  <c r="W37" i="31"/>
  <c r="W36" i="31"/>
  <c r="W30" i="31"/>
  <c r="W29" i="31"/>
  <c r="W31" i="31" s="1"/>
  <c r="W28" i="31"/>
  <c r="W27" i="31"/>
  <c r="S28" i="31" l="1"/>
  <c r="S27" i="31"/>
  <c r="AB61" i="31"/>
  <c r="M35" i="36" s="1"/>
  <c r="Z61" i="31"/>
  <c r="L35" i="36" s="1"/>
  <c r="X61" i="31"/>
  <c r="K35" i="36" s="1"/>
  <c r="T61" i="31"/>
  <c r="J35" i="36" s="1"/>
  <c r="R61" i="31"/>
  <c r="I35" i="36" s="1"/>
  <c r="P61" i="31"/>
  <c r="H35" i="36" s="1"/>
  <c r="N61" i="31"/>
  <c r="G35" i="36" s="1"/>
  <c r="J61" i="31"/>
  <c r="F35" i="36" s="1"/>
  <c r="H61" i="31"/>
  <c r="E35" i="36" s="1"/>
  <c r="F61" i="31"/>
  <c r="D61" i="31"/>
  <c r="AC60" i="31"/>
  <c r="AC59" i="31"/>
  <c r="AC61" i="31" s="1"/>
  <c r="AC48" i="31"/>
  <c r="AC47" i="31"/>
  <c r="AC46" i="31"/>
  <c r="AC45" i="31"/>
  <c r="AC38" i="31"/>
  <c r="AC39" i="31"/>
  <c r="AC37" i="31"/>
  <c r="AC36" i="31"/>
  <c r="AC30" i="31"/>
  <c r="AC29" i="31"/>
  <c r="AC28" i="31"/>
  <c r="AC27" i="31"/>
  <c r="AA60" i="31"/>
  <c r="AA59" i="31"/>
  <c r="AA48" i="31"/>
  <c r="AA47" i="31"/>
  <c r="AA46" i="31"/>
  <c r="AA45" i="31"/>
  <c r="AA39" i="31"/>
  <c r="AA38" i="31"/>
  <c r="AA37" i="31"/>
  <c r="AA36" i="31"/>
  <c r="AA29" i="31"/>
  <c r="AA28" i="31"/>
  <c r="AA27" i="31"/>
  <c r="Y59" i="31"/>
  <c r="Y47" i="31"/>
  <c r="Y46" i="31"/>
  <c r="Y45" i="31"/>
  <c r="Y39" i="31"/>
  <c r="Y38" i="31"/>
  <c r="Y37" i="31"/>
  <c r="Y36" i="31"/>
  <c r="W60" i="31"/>
  <c r="W59" i="31"/>
  <c r="Y30" i="31"/>
  <c r="Y29" i="31"/>
  <c r="Y28" i="31"/>
  <c r="Y27" i="31"/>
  <c r="M27" i="31"/>
  <c r="M38" i="31"/>
  <c r="S45" i="31"/>
  <c r="Q45" i="31"/>
  <c r="O45" i="31"/>
  <c r="M45" i="31"/>
  <c r="I45" i="31"/>
  <c r="E45" i="31"/>
  <c r="AB31" i="31"/>
  <c r="M17" i="36" s="1"/>
  <c r="Z31" i="31"/>
  <c r="L17" i="36" s="1"/>
  <c r="X31" i="31"/>
  <c r="K17" i="36" s="1"/>
  <c r="T31" i="31"/>
  <c r="J17" i="36" s="1"/>
  <c r="R31" i="31"/>
  <c r="I17" i="36" s="1"/>
  <c r="P31" i="31"/>
  <c r="H17" i="36" s="1"/>
  <c r="N31" i="31"/>
  <c r="G17" i="36" s="1"/>
  <c r="J31" i="31"/>
  <c r="F17" i="36" s="1"/>
  <c r="H31" i="31"/>
  <c r="E17" i="36" s="1"/>
  <c r="F31" i="31"/>
  <c r="D31" i="31"/>
  <c r="C17" i="36" l="1"/>
  <c r="D35" i="36"/>
  <c r="D17" i="36"/>
  <c r="AC31" i="31"/>
  <c r="C35" i="36"/>
  <c r="Y31" i="31"/>
  <c r="W61" i="31"/>
  <c r="AA61" i="31"/>
  <c r="E27" i="31"/>
  <c r="AA30" i="31"/>
  <c r="AA31" i="31" s="1"/>
  <c r="Y48" i="31"/>
  <c r="S48" i="31"/>
  <c r="Q48" i="31"/>
  <c r="O48" i="31"/>
  <c r="M48" i="31"/>
  <c r="S39" i="31"/>
  <c r="Q39" i="31"/>
  <c r="O39" i="31"/>
  <c r="M39" i="31"/>
  <c r="S30" i="31"/>
  <c r="Q30" i="31"/>
  <c r="O30" i="31"/>
  <c r="M30" i="31"/>
  <c r="I30" i="31"/>
  <c r="Y60" i="31"/>
  <c r="Y61" i="31" s="1"/>
  <c r="S60" i="31"/>
  <c r="Q60" i="31"/>
  <c r="O60" i="31"/>
  <c r="M60" i="31"/>
  <c r="E60" i="31"/>
  <c r="G60" i="31"/>
  <c r="I60" i="31"/>
  <c r="I54" i="31"/>
  <c r="G54" i="31"/>
  <c r="E54" i="31"/>
  <c r="I48" i="31"/>
  <c r="E48" i="31"/>
  <c r="G30" i="31"/>
  <c r="E30" i="31"/>
  <c r="E39" i="31"/>
  <c r="I39" i="31"/>
  <c r="S59" i="31" l="1"/>
  <c r="S61" i="31" s="1"/>
  <c r="Q59" i="31"/>
  <c r="Q61" i="31" s="1"/>
  <c r="O59" i="31"/>
  <c r="O61" i="31" s="1"/>
  <c r="S29" i="31"/>
  <c r="Q29" i="31"/>
  <c r="Q31" i="31" s="1"/>
  <c r="Q28" i="31"/>
  <c r="Q27" i="31"/>
  <c r="O29" i="31"/>
  <c r="O31" i="31" s="1"/>
  <c r="O28" i="31"/>
  <c r="O27" i="31"/>
  <c r="S31" i="31" l="1"/>
  <c r="W49" i="31"/>
  <c r="O47" i="31" l="1"/>
  <c r="O46" i="31"/>
  <c r="Q47" i="31"/>
  <c r="Q46" i="31"/>
  <c r="S47" i="31"/>
  <c r="S46" i="31"/>
  <c r="S38" i="31"/>
  <c r="S37" i="31"/>
  <c r="S36" i="31"/>
  <c r="Q38" i="31"/>
  <c r="Q37" i="31"/>
  <c r="Q36" i="31"/>
  <c r="O38" i="31"/>
  <c r="O37" i="31"/>
  <c r="O36" i="31"/>
  <c r="M59" i="31"/>
  <c r="M53" i="31"/>
  <c r="M47" i="31"/>
  <c r="M46" i="31"/>
  <c r="M37" i="31"/>
  <c r="M36" i="31"/>
  <c r="M29" i="31"/>
  <c r="M31" i="31" s="1"/>
  <c r="M28" i="31"/>
  <c r="I59" i="31"/>
  <c r="I61" i="31" s="1"/>
  <c r="G59" i="31"/>
  <c r="G61" i="31" s="1"/>
  <c r="I53" i="31"/>
  <c r="G53" i="31"/>
  <c r="I47" i="31"/>
  <c r="I46" i="31"/>
  <c r="I38" i="31"/>
  <c r="I37" i="31"/>
  <c r="I36" i="31"/>
  <c r="G40" i="31"/>
  <c r="I29" i="31"/>
  <c r="I31" i="31" s="1"/>
  <c r="I28" i="31"/>
  <c r="I27" i="31"/>
  <c r="G29" i="31"/>
  <c r="G31" i="31" s="1"/>
  <c r="G28" i="31"/>
  <c r="G27" i="31"/>
  <c r="E59" i="31"/>
  <c r="E53" i="31"/>
  <c r="E47" i="31"/>
  <c r="E46" i="31"/>
  <c r="E38" i="31"/>
  <c r="E37" i="31"/>
  <c r="E36" i="31"/>
  <c r="E29" i="31"/>
  <c r="E31" i="31" s="1"/>
  <c r="E28" i="31"/>
  <c r="E61" i="31" l="1"/>
  <c r="M61" i="31"/>
  <c r="AH9" i="37" s="1" a="1"/>
  <c r="M9" i="37" a="1"/>
  <c r="M2" i="37" a="1"/>
  <c r="I40" i="31"/>
  <c r="E55" i="31"/>
  <c r="G49" i="31"/>
  <c r="E40" i="31"/>
  <c r="E49" i="31"/>
  <c r="I49" i="31"/>
  <c r="AH2" i="37" l="1" a="1"/>
  <c r="AJ5" i="37" s="1"/>
  <c r="AH9" i="37"/>
  <c r="AH11" i="37"/>
  <c r="AH12" i="37"/>
  <c r="AI10" i="37"/>
  <c r="AI16" i="37"/>
  <c r="AH14" i="37"/>
  <c r="AI12" i="37"/>
  <c r="AJ14" i="37"/>
  <c r="AI14" i="37"/>
  <c r="AJ16" i="37"/>
  <c r="AI9" i="37"/>
  <c r="AJ11" i="37"/>
  <c r="AI11" i="37"/>
  <c r="AJ13" i="37"/>
  <c r="AI13" i="37"/>
  <c r="AH16" i="37"/>
  <c r="AI15" i="37"/>
  <c r="AJ10" i="37"/>
  <c r="AJ12" i="37"/>
  <c r="AH15" i="37"/>
  <c r="AJ9" i="37"/>
  <c r="AH13" i="37"/>
  <c r="AH10" i="37"/>
  <c r="AJ15" i="37"/>
  <c r="N11" i="37"/>
  <c r="P13" i="37"/>
  <c r="P12" i="37"/>
  <c r="P16" i="37"/>
  <c r="P10" i="37"/>
  <c r="O16" i="37"/>
  <c r="N10" i="37"/>
  <c r="M14" i="37"/>
  <c r="Q9" i="37"/>
  <c r="O12" i="37"/>
  <c r="R12" i="37"/>
  <c r="Q16" i="37"/>
  <c r="M9" i="37"/>
  <c r="M10" i="37"/>
  <c r="R9" i="37"/>
  <c r="Q15" i="37"/>
  <c r="M11" i="37"/>
  <c r="O13" i="37"/>
  <c r="P15" i="37"/>
  <c r="M13" i="37"/>
  <c r="N14" i="37"/>
  <c r="M15" i="37"/>
  <c r="Q14" i="37"/>
  <c r="Q11" i="37"/>
  <c r="R16" i="37"/>
  <c r="N13" i="37"/>
  <c r="P14" i="37"/>
  <c r="R14" i="37"/>
  <c r="O9" i="37"/>
  <c r="O10" i="37"/>
  <c r="O11" i="37"/>
  <c r="Q13" i="37"/>
  <c r="O14" i="37"/>
  <c r="Q12" i="37"/>
  <c r="M16" i="37"/>
  <c r="R15" i="37"/>
  <c r="R11" i="37"/>
  <c r="M12" i="37"/>
  <c r="R10" i="37"/>
  <c r="Q10" i="37"/>
  <c r="N9" i="37"/>
  <c r="P11" i="37"/>
  <c r="N12" i="37"/>
  <c r="N16" i="37"/>
  <c r="R13" i="37"/>
  <c r="P9" i="37"/>
  <c r="O15" i="37"/>
  <c r="N15" i="37"/>
  <c r="M2" i="37"/>
  <c r="P6" i="37"/>
  <c r="N7" i="37"/>
  <c r="R8" i="37"/>
  <c r="M7" i="37"/>
  <c r="O7" i="37"/>
  <c r="N5" i="37"/>
  <c r="P4" i="37"/>
  <c r="P7" i="37"/>
  <c r="O4" i="37"/>
  <c r="M6" i="37"/>
  <c r="P2" i="37"/>
  <c r="O8" i="37"/>
  <c r="N6" i="37"/>
  <c r="N8" i="37"/>
  <c r="Q4" i="37"/>
  <c r="R5" i="37"/>
  <c r="Q7" i="37"/>
  <c r="M3" i="37"/>
  <c r="R4" i="37"/>
  <c r="N4" i="37"/>
  <c r="O3" i="37"/>
  <c r="Q5" i="37"/>
  <c r="O6" i="37"/>
  <c r="P5" i="37"/>
  <c r="P3" i="37"/>
  <c r="M8" i="37"/>
  <c r="R6" i="37"/>
  <c r="M5" i="37"/>
  <c r="R2" i="37"/>
  <c r="N2" i="37"/>
  <c r="Q2" i="37"/>
  <c r="R3" i="37"/>
  <c r="P8" i="37"/>
  <c r="N3" i="37"/>
  <c r="Q6" i="37"/>
  <c r="R7" i="37"/>
  <c r="Q3" i="37"/>
  <c r="M4" i="37"/>
  <c r="O2" i="37"/>
  <c r="O5" i="37"/>
  <c r="Q8" i="37"/>
  <c r="AD61" i="31"/>
  <c r="Z70" i="31"/>
  <c r="L40" i="36" s="1"/>
  <c r="T70" i="31"/>
  <c r="J40" i="36" s="1"/>
  <c r="J70" i="31"/>
  <c r="F40" i="36" s="1"/>
  <c r="F70" i="31"/>
  <c r="D40" i="36" s="1"/>
  <c r="D70" i="31"/>
  <c r="C40" i="36" s="1"/>
  <c r="D55" i="31"/>
  <c r="F55" i="31"/>
  <c r="G55" i="31"/>
  <c r="H55" i="31"/>
  <c r="I55" i="31"/>
  <c r="J55" i="31"/>
  <c r="M55" i="31"/>
  <c r="O55" i="31"/>
  <c r="Q55" i="31"/>
  <c r="S55" i="31"/>
  <c r="W55" i="31"/>
  <c r="Y55" i="31"/>
  <c r="AA55" i="31"/>
  <c r="AC55" i="31"/>
  <c r="J49" i="31"/>
  <c r="H49" i="31"/>
  <c r="F49" i="31"/>
  <c r="D49" i="31"/>
  <c r="T49" i="31"/>
  <c r="S49" i="31"/>
  <c r="R49" i="31"/>
  <c r="Q49" i="31"/>
  <c r="P49" i="31"/>
  <c r="O49" i="31"/>
  <c r="N49" i="31"/>
  <c r="M49" i="31"/>
  <c r="AD49" i="31"/>
  <c r="AC49" i="31"/>
  <c r="AB49" i="31"/>
  <c r="AA49" i="31"/>
  <c r="Z49" i="31"/>
  <c r="Y49" i="31"/>
  <c r="X49" i="31"/>
  <c r="AD40" i="31"/>
  <c r="AC40" i="31"/>
  <c r="AB40" i="31"/>
  <c r="AA40" i="31"/>
  <c r="Z40" i="31"/>
  <c r="Y40" i="31"/>
  <c r="X40" i="31"/>
  <c r="T40" i="31"/>
  <c r="S40" i="31"/>
  <c r="R40" i="31"/>
  <c r="Q40" i="31"/>
  <c r="P40" i="31"/>
  <c r="O40" i="31"/>
  <c r="N40" i="31"/>
  <c r="M40" i="31"/>
  <c r="D40" i="31"/>
  <c r="J40" i="31"/>
  <c r="H40" i="31"/>
  <c r="F40" i="31"/>
  <c r="AD31" i="31"/>
  <c r="AB66" i="31"/>
  <c r="M36" i="36" s="1"/>
  <c r="Z66" i="31"/>
  <c r="L36" i="36" s="1"/>
  <c r="X66" i="31"/>
  <c r="T66" i="31"/>
  <c r="J36" i="36" s="1"/>
  <c r="R66" i="31"/>
  <c r="I36" i="36" s="1"/>
  <c r="P66" i="31"/>
  <c r="H36" i="36" s="1"/>
  <c r="N66" i="31"/>
  <c r="J66" i="31"/>
  <c r="F36" i="36" s="1"/>
  <c r="H66" i="31"/>
  <c r="E36" i="36" s="1"/>
  <c r="F66" i="31"/>
  <c r="D36" i="36" s="1"/>
  <c r="D66" i="31"/>
  <c r="AB70" i="31"/>
  <c r="M40" i="36" s="1"/>
  <c r="X70" i="31"/>
  <c r="K40" i="36" s="1"/>
  <c r="R70" i="31"/>
  <c r="I40" i="36" s="1"/>
  <c r="P70" i="31"/>
  <c r="H40" i="36" s="1"/>
  <c r="N70" i="31"/>
  <c r="G40" i="36" s="1"/>
  <c r="H70" i="31"/>
  <c r="E40" i="36" s="1"/>
  <c r="D21" i="31"/>
  <c r="F21" i="31"/>
  <c r="D11" i="36" s="1"/>
  <c r="H21" i="31"/>
  <c r="E11" i="36" s="1"/>
  <c r="J21" i="31"/>
  <c r="F11" i="36" s="1"/>
  <c r="AD19" i="31"/>
  <c r="AB19" i="31"/>
  <c r="Z19" i="31"/>
  <c r="X19" i="31"/>
  <c r="T19" i="31"/>
  <c r="R19" i="31"/>
  <c r="I9" i="36" s="1"/>
  <c r="AH5" i="37" l="1"/>
  <c r="AJ4" i="37"/>
  <c r="AJ2" i="37"/>
  <c r="AI5" i="37"/>
  <c r="AJ3" i="37"/>
  <c r="AI8" i="37"/>
  <c r="AH4" i="37"/>
  <c r="AI3" i="37"/>
  <c r="AH8" i="37"/>
  <c r="AH7" i="37"/>
  <c r="AI6" i="37"/>
  <c r="AI4" i="37"/>
  <c r="AJ7" i="37"/>
  <c r="AH6" i="37"/>
  <c r="AI7" i="37"/>
  <c r="AI2" i="37"/>
  <c r="AH3" i="37"/>
  <c r="AH2" i="37"/>
  <c r="AJ6" i="37"/>
  <c r="AJ8" i="37"/>
  <c r="G32" i="36"/>
  <c r="R55" i="31"/>
  <c r="I32" i="36" s="1"/>
  <c r="T55" i="31"/>
  <c r="P55" i="31"/>
  <c r="H32" i="36" s="1"/>
  <c r="AD55" i="31"/>
  <c r="N32" i="36" s="1"/>
  <c r="X55" i="31"/>
  <c r="AB55" i="31"/>
  <c r="M32" i="36" s="1"/>
  <c r="Z55" i="31"/>
  <c r="L32" i="36" s="1"/>
  <c r="S9" i="37" a="1"/>
  <c r="X9" i="37" s="1"/>
  <c r="T21" i="31"/>
  <c r="J11" i="36" s="1"/>
  <c r="J9" i="36"/>
  <c r="K36" i="36"/>
  <c r="C11" i="36"/>
  <c r="G2" i="37" a="1"/>
  <c r="N67" i="31"/>
  <c r="G37" i="36" s="1"/>
  <c r="G23" i="36"/>
  <c r="Z68" i="31"/>
  <c r="L38" i="36" s="1"/>
  <c r="L29" i="36"/>
  <c r="Z67" i="31"/>
  <c r="L37" i="36" s="1"/>
  <c r="L23" i="36"/>
  <c r="J69" i="31"/>
  <c r="F39" i="36" s="1"/>
  <c r="F32" i="36"/>
  <c r="AB21" i="31"/>
  <c r="M11" i="36" s="1"/>
  <c r="M9" i="36"/>
  <c r="AD66" i="31"/>
  <c r="N36" i="36" s="1"/>
  <c r="N17" i="36"/>
  <c r="M17" i="37" a="1"/>
  <c r="P67" i="31"/>
  <c r="H37" i="36" s="1"/>
  <c r="H23" i="36"/>
  <c r="AB68" i="31"/>
  <c r="M38" i="36" s="1"/>
  <c r="M29" i="36"/>
  <c r="H68" i="31"/>
  <c r="E38" i="36" s="1"/>
  <c r="E29" i="36"/>
  <c r="F67" i="31"/>
  <c r="D37" i="36" s="1"/>
  <c r="D23" i="36"/>
  <c r="G9" i="36"/>
  <c r="H67" i="31"/>
  <c r="E37" i="36" s="1"/>
  <c r="E23" i="36"/>
  <c r="R67" i="31"/>
  <c r="I37" i="36" s="1"/>
  <c r="I23" i="36"/>
  <c r="AD68" i="31"/>
  <c r="N38" i="36" s="1"/>
  <c r="N29" i="36"/>
  <c r="T68" i="31"/>
  <c r="J38" i="36" s="1"/>
  <c r="J29" i="36"/>
  <c r="AD70" i="31"/>
  <c r="N40" i="36" s="1"/>
  <c r="N35" i="36"/>
  <c r="AH17" i="37" a="1"/>
  <c r="X67" i="31"/>
  <c r="K37" i="36" s="1"/>
  <c r="K23" i="36"/>
  <c r="S17" i="37" a="1"/>
  <c r="J68" i="31"/>
  <c r="F38" i="36" s="1"/>
  <c r="F29" i="36"/>
  <c r="J67" i="31"/>
  <c r="F37" i="36" s="1"/>
  <c r="F23" i="36"/>
  <c r="AD67" i="31"/>
  <c r="N37" i="36" s="1"/>
  <c r="N23" i="36"/>
  <c r="Y9" i="37" a="1"/>
  <c r="D68" i="31"/>
  <c r="C38" i="36" s="1"/>
  <c r="Y2" i="37" a="1"/>
  <c r="C29" i="36"/>
  <c r="F69" i="31"/>
  <c r="D39" i="36" s="1"/>
  <c r="D32" i="36"/>
  <c r="C36" i="36"/>
  <c r="X21" i="31"/>
  <c r="K11" i="36" s="1"/>
  <c r="K9" i="36"/>
  <c r="P68" i="31"/>
  <c r="H38" i="36" s="1"/>
  <c r="H29" i="36"/>
  <c r="Z21" i="31"/>
  <c r="L11" i="36" s="1"/>
  <c r="L9" i="36"/>
  <c r="R68" i="31"/>
  <c r="I38" i="36" s="1"/>
  <c r="I29" i="36"/>
  <c r="AD21" i="31"/>
  <c r="N11" i="36" s="1"/>
  <c r="N9" i="36"/>
  <c r="G36" i="36"/>
  <c r="AB67" i="31"/>
  <c r="M37" i="36" s="1"/>
  <c r="M23" i="36"/>
  <c r="H69" i="31"/>
  <c r="E39" i="36" s="1"/>
  <c r="E32" i="36"/>
  <c r="P21" i="31"/>
  <c r="H11" i="36" s="1"/>
  <c r="H9" i="36"/>
  <c r="D67" i="31"/>
  <c r="C37" i="36" s="1"/>
  <c r="C23" i="36"/>
  <c r="S2" i="37" a="1"/>
  <c r="T67" i="31"/>
  <c r="J37" i="36" s="1"/>
  <c r="J23" i="36"/>
  <c r="X68" i="31"/>
  <c r="K38" i="36" s="1"/>
  <c r="K29" i="36"/>
  <c r="Y17" i="37" a="1"/>
  <c r="N68" i="31"/>
  <c r="G38" i="36" s="1"/>
  <c r="G29" i="36"/>
  <c r="F68" i="31"/>
  <c r="D38" i="36" s="1"/>
  <c r="D29" i="36"/>
  <c r="AE2" i="37" a="1"/>
  <c r="C32" i="36"/>
  <c r="N69" i="31"/>
  <c r="N21" i="31"/>
  <c r="G11" i="36" s="1"/>
  <c r="R21" i="31"/>
  <c r="I11" i="36" s="1"/>
  <c r="R47" i="18"/>
  <c r="S47" i="18" s="1"/>
  <c r="C6" i="36"/>
  <c r="C7" i="36"/>
  <c r="C8" i="36"/>
  <c r="C9" i="36"/>
  <c r="R69" i="31" l="1"/>
  <c r="R71" i="31" s="1"/>
  <c r="I41" i="36" s="1"/>
  <c r="P69" i="31"/>
  <c r="P71" i="31" s="1"/>
  <c r="AD69" i="31"/>
  <c r="AD71" i="31" s="1"/>
  <c r="N41" i="36" s="1"/>
  <c r="AB69" i="31"/>
  <c r="AB71" i="31" s="1"/>
  <c r="M41" i="36" s="1"/>
  <c r="Z69" i="31"/>
  <c r="Z71" i="31" s="1"/>
  <c r="L41" i="36" s="1"/>
  <c r="T14" i="37"/>
  <c r="U11" i="37"/>
  <c r="S13" i="37"/>
  <c r="S15" i="37"/>
  <c r="T15" i="37"/>
  <c r="T11" i="37"/>
  <c r="W13" i="37"/>
  <c r="R49" i="18"/>
  <c r="S49" i="18" s="1"/>
  <c r="T12" i="37"/>
  <c r="T16" i="37"/>
  <c r="U9" i="37"/>
  <c r="S16" i="37"/>
  <c r="S10" i="37"/>
  <c r="X10" i="37"/>
  <c r="V16" i="37"/>
  <c r="W12" i="37"/>
  <c r="X16" i="37"/>
  <c r="X13" i="37"/>
  <c r="S12" i="37"/>
  <c r="W14" i="37"/>
  <c r="G9" i="37" a="1"/>
  <c r="K15" i="37" s="1"/>
  <c r="V10" i="37"/>
  <c r="T13" i="37"/>
  <c r="X11" i="37"/>
  <c r="X14" i="37"/>
  <c r="U14" i="37"/>
  <c r="W16" i="37"/>
  <c r="W15" i="37"/>
  <c r="W10" i="37"/>
  <c r="R46" i="18"/>
  <c r="S46" i="18" s="1"/>
  <c r="R48" i="18"/>
  <c r="S48" i="18" s="1"/>
  <c r="X12" i="37"/>
  <c r="U15" i="37"/>
  <c r="U12" i="37"/>
  <c r="U16" i="37"/>
  <c r="V12" i="37"/>
  <c r="U13" i="37"/>
  <c r="W9" i="37"/>
  <c r="V13" i="37"/>
  <c r="T9" i="37"/>
  <c r="S9" i="37"/>
  <c r="S14" i="37"/>
  <c r="X15" i="37"/>
  <c r="T10" i="37"/>
  <c r="V11" i="37"/>
  <c r="S11" i="37"/>
  <c r="W11" i="37"/>
  <c r="V14" i="37"/>
  <c r="V15" i="37"/>
  <c r="V9" i="37"/>
  <c r="U10" i="37"/>
  <c r="J71" i="31"/>
  <c r="R43" i="18" s="1"/>
  <c r="S43" i="18" s="1"/>
  <c r="R50" i="18"/>
  <c r="S50" i="18" s="1"/>
  <c r="S2" i="37"/>
  <c r="V2" i="37"/>
  <c r="T4" i="37"/>
  <c r="U7" i="37"/>
  <c r="S3" i="37"/>
  <c r="X2" i="37"/>
  <c r="V8" i="37"/>
  <c r="X4" i="37"/>
  <c r="S8" i="37"/>
  <c r="T3" i="37"/>
  <c r="W7" i="37"/>
  <c r="V4" i="37"/>
  <c r="X3" i="37"/>
  <c r="U6" i="37"/>
  <c r="V5" i="37"/>
  <c r="W5" i="37"/>
  <c r="U2" i="37"/>
  <c r="T5" i="37"/>
  <c r="S6" i="37"/>
  <c r="S7" i="37"/>
  <c r="X8" i="37"/>
  <c r="U4" i="37"/>
  <c r="W8" i="37"/>
  <c r="V7" i="37"/>
  <c r="T7" i="37"/>
  <c r="X7" i="37"/>
  <c r="X5" i="37"/>
  <c r="S4" i="37"/>
  <c r="W6" i="37"/>
  <c r="U3" i="37"/>
  <c r="U5" i="37"/>
  <c r="V6" i="37"/>
  <c r="S5" i="37"/>
  <c r="V3" i="37"/>
  <c r="W3" i="37"/>
  <c r="X6" i="37"/>
  <c r="T8" i="37"/>
  <c r="W2" i="37"/>
  <c r="U8" i="37"/>
  <c r="T2" i="37"/>
  <c r="T6" i="37"/>
  <c r="W4" i="37"/>
  <c r="N71" i="31"/>
  <c r="G41" i="36" s="1"/>
  <c r="G39" i="36"/>
  <c r="G2" i="37"/>
  <c r="J8" i="37"/>
  <c r="H5" i="37"/>
  <c r="J5" i="37"/>
  <c r="L4" i="37"/>
  <c r="I5" i="37"/>
  <c r="K5" i="37"/>
  <c r="K7" i="37"/>
  <c r="G4" i="37"/>
  <c r="H2" i="37"/>
  <c r="I7" i="37"/>
  <c r="L6" i="37"/>
  <c r="K3" i="37"/>
  <c r="H6" i="37"/>
  <c r="G6" i="37"/>
  <c r="G7" i="37"/>
  <c r="J4" i="37"/>
  <c r="I8" i="37"/>
  <c r="H7" i="37"/>
  <c r="I4" i="37"/>
  <c r="L2" i="37"/>
  <c r="I2" i="37"/>
  <c r="J3" i="37"/>
  <c r="K4" i="37"/>
  <c r="K6" i="37"/>
  <c r="I3" i="37"/>
  <c r="K2" i="37"/>
  <c r="J6" i="37"/>
  <c r="G8" i="37"/>
  <c r="L7" i="37"/>
  <c r="G5" i="37"/>
  <c r="J2" i="37"/>
  <c r="L3" i="37"/>
  <c r="J7" i="37"/>
  <c r="G3" i="37"/>
  <c r="H4" i="37"/>
  <c r="L8" i="37"/>
  <c r="L5" i="37"/>
  <c r="H8" i="37"/>
  <c r="K8" i="37"/>
  <c r="I6" i="37"/>
  <c r="H3" i="37"/>
  <c r="Y17" i="37"/>
  <c r="Y18" i="37"/>
  <c r="AA23" i="37"/>
  <c r="AD18" i="37"/>
  <c r="Z17" i="37"/>
  <c r="AC17" i="37"/>
  <c r="AC19" i="37"/>
  <c r="AD17" i="37"/>
  <c r="Z23" i="37"/>
  <c r="Y20" i="37"/>
  <c r="Z22" i="37"/>
  <c r="AB21" i="37"/>
  <c r="AC24" i="37"/>
  <c r="Z18" i="37"/>
  <c r="AD23" i="37"/>
  <c r="Z19" i="37"/>
  <c r="Y21" i="37"/>
  <c r="AD20" i="37"/>
  <c r="AC20" i="37"/>
  <c r="AB22" i="37"/>
  <c r="Y23" i="37"/>
  <c r="AA18" i="37"/>
  <c r="Y22" i="37"/>
  <c r="AB20" i="37"/>
  <c r="Z21" i="37"/>
  <c r="AA20" i="37"/>
  <c r="AD21" i="37"/>
  <c r="AC21" i="37"/>
  <c r="AD19" i="37"/>
  <c r="Z24" i="37"/>
  <c r="AA24" i="37"/>
  <c r="Y19" i="37"/>
  <c r="AB18" i="37"/>
  <c r="AB17" i="37"/>
  <c r="AD22" i="37"/>
  <c r="AA22" i="37"/>
  <c r="Z20" i="37"/>
  <c r="Y24" i="37"/>
  <c r="AB19" i="37"/>
  <c r="AC23" i="37"/>
  <c r="AA19" i="37"/>
  <c r="AC22" i="37"/>
  <c r="AD24" i="37"/>
  <c r="AB23" i="37"/>
  <c r="AB24" i="37"/>
  <c r="AA21" i="37"/>
  <c r="AA17" i="37"/>
  <c r="AC18" i="37"/>
  <c r="S17" i="37"/>
  <c r="T18" i="37"/>
  <c r="T20" i="37"/>
  <c r="S23" i="37"/>
  <c r="X20" i="37"/>
  <c r="X19" i="37"/>
  <c r="W17" i="37"/>
  <c r="S18" i="37"/>
  <c r="V17" i="37"/>
  <c r="S24" i="37"/>
  <c r="X21" i="37"/>
  <c r="T17" i="37"/>
  <c r="U22" i="37"/>
  <c r="V23" i="37"/>
  <c r="X24" i="37"/>
  <c r="S20" i="37"/>
  <c r="T21" i="37"/>
  <c r="S21" i="37"/>
  <c r="U17" i="37"/>
  <c r="U18" i="37"/>
  <c r="W24" i="37"/>
  <c r="T24" i="37"/>
  <c r="U23" i="37"/>
  <c r="V19" i="37"/>
  <c r="W18" i="37"/>
  <c r="V18" i="37"/>
  <c r="W19" i="37"/>
  <c r="V20" i="37"/>
  <c r="T22" i="37"/>
  <c r="U19" i="37"/>
  <c r="S22" i="37"/>
  <c r="U24" i="37"/>
  <c r="T23" i="37"/>
  <c r="W20" i="37"/>
  <c r="W21" i="37"/>
  <c r="X17" i="37"/>
  <c r="U20" i="37"/>
  <c r="W23" i="37"/>
  <c r="W22" i="37"/>
  <c r="U21" i="37"/>
  <c r="V22" i="37"/>
  <c r="X23" i="37"/>
  <c r="X22" i="37"/>
  <c r="V24" i="37"/>
  <c r="T19" i="37"/>
  <c r="S19" i="37"/>
  <c r="V21" i="37"/>
  <c r="X18" i="37"/>
  <c r="G17" i="37" a="1"/>
  <c r="R45" i="18"/>
  <c r="S45" i="18" s="1"/>
  <c r="M17" i="37"/>
  <c r="R24" i="37"/>
  <c r="N23" i="37"/>
  <c r="O19" i="37"/>
  <c r="P22" i="37"/>
  <c r="P20" i="37"/>
  <c r="O21" i="37"/>
  <c r="N22" i="37"/>
  <c r="M23" i="37"/>
  <c r="N19" i="37"/>
  <c r="R19" i="37"/>
  <c r="R22" i="37"/>
  <c r="Q23" i="37"/>
  <c r="Q20" i="37"/>
  <c r="O24" i="37"/>
  <c r="M22" i="37"/>
  <c r="M24" i="37"/>
  <c r="M19" i="37"/>
  <c r="O22" i="37"/>
  <c r="N24" i="37"/>
  <c r="R20" i="37"/>
  <c r="Q19" i="37"/>
  <c r="R17" i="37"/>
  <c r="Q21" i="37"/>
  <c r="M18" i="37"/>
  <c r="M20" i="37"/>
  <c r="O20" i="37"/>
  <c r="P24" i="37"/>
  <c r="P23" i="37"/>
  <c r="M21" i="37"/>
  <c r="P21" i="37"/>
  <c r="Q18" i="37"/>
  <c r="Q17" i="37"/>
  <c r="Q22" i="37"/>
  <c r="R23" i="37"/>
  <c r="Q24" i="37"/>
  <c r="O18" i="37"/>
  <c r="R21" i="37"/>
  <c r="N21" i="37"/>
  <c r="O23" i="37"/>
  <c r="O17" i="37"/>
  <c r="N20" i="37"/>
  <c r="P18" i="37"/>
  <c r="N17" i="37"/>
  <c r="N18" i="37"/>
  <c r="R18" i="37"/>
  <c r="P19" i="37"/>
  <c r="P17" i="37"/>
  <c r="AF3" i="37"/>
  <c r="AE4" i="37"/>
  <c r="AE5" i="37"/>
  <c r="AG3" i="37"/>
  <c r="AG5" i="37"/>
  <c r="AF7" i="37"/>
  <c r="AE6" i="37"/>
  <c r="AG6" i="37"/>
  <c r="AG4" i="37"/>
  <c r="AF8" i="37"/>
  <c r="AE2" i="37"/>
  <c r="AE3" i="37"/>
  <c r="AE7" i="37"/>
  <c r="AE8" i="37"/>
  <c r="AF4" i="37"/>
  <c r="AF5" i="37"/>
  <c r="AF6" i="37"/>
  <c r="AG7" i="37"/>
  <c r="AF2" i="37"/>
  <c r="AG8" i="37"/>
  <c r="AG2" i="37"/>
  <c r="R51" i="18"/>
  <c r="S51" i="18" s="1"/>
  <c r="Y2" i="37"/>
  <c r="AC2" i="37"/>
  <c r="Y5" i="37"/>
  <c r="AD5" i="37"/>
  <c r="AD7" i="37"/>
  <c r="AC4" i="37"/>
  <c r="AC5" i="37"/>
  <c r="AB8" i="37"/>
  <c r="AB7" i="37"/>
  <c r="Y7" i="37"/>
  <c r="AB2" i="37"/>
  <c r="AB5" i="37"/>
  <c r="AC7" i="37"/>
  <c r="Y3" i="37"/>
  <c r="AC8" i="37"/>
  <c r="Y6" i="37"/>
  <c r="Y4" i="37"/>
  <c r="AD2" i="37"/>
  <c r="AD8" i="37"/>
  <c r="Z8" i="37"/>
  <c r="AA7" i="37"/>
  <c r="Z4" i="37"/>
  <c r="AB4" i="37"/>
  <c r="Y8" i="37"/>
  <c r="Z6" i="37"/>
  <c r="AA2" i="37"/>
  <c r="AD4" i="37"/>
  <c r="AC6" i="37"/>
  <c r="AA3" i="37"/>
  <c r="AB3" i="37"/>
  <c r="AA5" i="37"/>
  <c r="AC3" i="37"/>
  <c r="AB6" i="37"/>
  <c r="AD3" i="37"/>
  <c r="AA8" i="37"/>
  <c r="Z7" i="37"/>
  <c r="Z5" i="37"/>
  <c r="Z2" i="37"/>
  <c r="Z3" i="37"/>
  <c r="AA4" i="37"/>
  <c r="AA6" i="37"/>
  <c r="AD6" i="37"/>
  <c r="Y9" i="37"/>
  <c r="Z10" i="37"/>
  <c r="Y11" i="37"/>
  <c r="AB14" i="37"/>
  <c r="Y10" i="37"/>
  <c r="AB9" i="37"/>
  <c r="AA10" i="37"/>
  <c r="AB11" i="37"/>
  <c r="AA11" i="37"/>
  <c r="Z12" i="37"/>
  <c r="AD11" i="37"/>
  <c r="Z11" i="37"/>
  <c r="Y12" i="37"/>
  <c r="AB16" i="37"/>
  <c r="AA13" i="37"/>
  <c r="AC12" i="37"/>
  <c r="AA9" i="37"/>
  <c r="Z15" i="37"/>
  <c r="AC10" i="37"/>
  <c r="AD13" i="37"/>
  <c r="AC15" i="37"/>
  <c r="AD16" i="37"/>
  <c r="AB12" i="37"/>
  <c r="AD15" i="37"/>
  <c r="Y15" i="37"/>
  <c r="AA14" i="37"/>
  <c r="AD12" i="37"/>
  <c r="AA16" i="37"/>
  <c r="Z13" i="37"/>
  <c r="AA12" i="37"/>
  <c r="Y13" i="37"/>
  <c r="Y14" i="37"/>
  <c r="AC13" i="37"/>
  <c r="AB10" i="37"/>
  <c r="AC9" i="37"/>
  <c r="AC11" i="37"/>
  <c r="Z14" i="37"/>
  <c r="AD9" i="37"/>
  <c r="Z16" i="37"/>
  <c r="AD14" i="37"/>
  <c r="AC14" i="37"/>
  <c r="Z9" i="37"/>
  <c r="AC16" i="37"/>
  <c r="AA15" i="37"/>
  <c r="AD10" i="37"/>
  <c r="AB15" i="37"/>
  <c r="AB13" i="37"/>
  <c r="Y16" i="37"/>
  <c r="H71" i="31"/>
  <c r="R44" i="18"/>
  <c r="S44" i="18" s="1"/>
  <c r="F71" i="31"/>
  <c r="D41" i="36" s="1"/>
  <c r="AH17" i="37"/>
  <c r="AH19" i="37"/>
  <c r="AJ17" i="37"/>
  <c r="AJ23" i="37"/>
  <c r="AH18" i="37"/>
  <c r="AJ22" i="37"/>
  <c r="AI18" i="37"/>
  <c r="AI19" i="37"/>
  <c r="AH20" i="37"/>
  <c r="AJ19" i="37"/>
  <c r="AH24" i="37"/>
  <c r="AI17" i="37"/>
  <c r="AJ24" i="37"/>
  <c r="AH22" i="37"/>
  <c r="AJ21" i="37"/>
  <c r="AI24" i="37"/>
  <c r="AI21" i="37"/>
  <c r="AJ18" i="37"/>
  <c r="AH21" i="37"/>
  <c r="AJ20" i="37"/>
  <c r="AI23" i="37"/>
  <c r="AI22" i="37"/>
  <c r="AH23" i="37"/>
  <c r="AI20" i="37"/>
  <c r="I39" i="36"/>
  <c r="H39" i="36" l="1"/>
  <c r="N39" i="36"/>
  <c r="L39" i="36"/>
  <c r="M39" i="36"/>
  <c r="F41" i="36"/>
  <c r="L12" i="37"/>
  <c r="I10" i="37"/>
  <c r="I12" i="37"/>
  <c r="J9" i="37"/>
  <c r="H16" i="37"/>
  <c r="K12" i="37"/>
  <c r="I13" i="37"/>
  <c r="I16" i="37"/>
  <c r="K11" i="37"/>
  <c r="I9" i="37"/>
  <c r="L16" i="37"/>
  <c r="L10" i="37"/>
  <c r="G11" i="37"/>
  <c r="I15" i="37"/>
  <c r="K9" i="37"/>
  <c r="I14" i="37"/>
  <c r="J12" i="37"/>
  <c r="G14" i="37"/>
  <c r="K16" i="37"/>
  <c r="J14" i="37"/>
  <c r="G13" i="37"/>
  <c r="L11" i="37"/>
  <c r="K14" i="37"/>
  <c r="H13" i="37"/>
  <c r="J11" i="37"/>
  <c r="H11" i="37"/>
  <c r="H15" i="37"/>
  <c r="K10" i="37"/>
  <c r="H9" i="37"/>
  <c r="G16" i="37"/>
  <c r="J13" i="37"/>
  <c r="H10" i="37"/>
  <c r="L9" i="37"/>
  <c r="H12" i="37"/>
  <c r="H14" i="37"/>
  <c r="G9" i="37"/>
  <c r="J16" i="37"/>
  <c r="K13" i="37"/>
  <c r="J10" i="37"/>
  <c r="J15" i="37"/>
  <c r="L15" i="37"/>
  <c r="I11" i="37"/>
  <c r="L14" i="37"/>
  <c r="L13" i="37"/>
  <c r="G15" i="37"/>
  <c r="G10" i="37"/>
  <c r="G12" i="37"/>
  <c r="R41" i="18"/>
  <c r="S41" i="18" s="1"/>
  <c r="R42" i="18"/>
  <c r="S42" i="18" s="1"/>
  <c r="E41" i="36"/>
  <c r="H41" i="36"/>
  <c r="G17" i="37"/>
  <c r="H18" i="37"/>
  <c r="H20" i="37"/>
  <c r="G23" i="37"/>
  <c r="G19" i="37"/>
  <c r="I19" i="37"/>
  <c r="L23" i="37"/>
  <c r="H23" i="37"/>
  <c r="J17" i="37"/>
  <c r="K22" i="37"/>
  <c r="H21" i="37"/>
  <c r="H19" i="37"/>
  <c r="I22" i="37"/>
  <c r="L17" i="37"/>
  <c r="I23" i="37"/>
  <c r="I24" i="37"/>
  <c r="I20" i="37"/>
  <c r="I18" i="37"/>
  <c r="L19" i="37"/>
  <c r="K17" i="37"/>
  <c r="K21" i="37"/>
  <c r="K20" i="37"/>
  <c r="J22" i="37"/>
  <c r="G24" i="37"/>
  <c r="J20" i="37"/>
  <c r="I21" i="37"/>
  <c r="J18" i="37"/>
  <c r="K18" i="37"/>
  <c r="H24" i="37"/>
  <c r="G20" i="37"/>
  <c r="J21" i="37"/>
  <c r="L22" i="37"/>
  <c r="I17" i="37"/>
  <c r="H17" i="37"/>
  <c r="L21" i="37"/>
  <c r="J23" i="37"/>
  <c r="L20" i="37"/>
  <c r="K24" i="37"/>
  <c r="J24" i="37"/>
  <c r="G21" i="37"/>
  <c r="L18" i="37"/>
  <c r="L24" i="37"/>
  <c r="K19" i="37"/>
  <c r="G22" i="37"/>
  <c r="G18" i="37"/>
  <c r="K23" i="37"/>
  <c r="J19" i="37"/>
  <c r="H22" i="37"/>
  <c r="D69" i="31"/>
  <c r="B42" i="36"/>
  <c r="C42" i="36"/>
  <c r="D42" i="36"/>
  <c r="E42" i="36"/>
  <c r="F42" i="36"/>
  <c r="G42" i="36"/>
  <c r="H42" i="36"/>
  <c r="I42" i="36"/>
  <c r="J42" i="36"/>
  <c r="K42" i="36"/>
  <c r="L42" i="36"/>
  <c r="M42" i="36"/>
  <c r="N42" i="36"/>
  <c r="A42" i="36"/>
  <c r="C39" i="36" l="1"/>
  <c r="D71" i="31"/>
  <c r="C41" i="36" s="1"/>
  <c r="AK2" i="37" l="1" a="1"/>
  <c r="R40" i="18"/>
  <c r="S40" i="18" s="1"/>
  <c r="U39" i="18" s="1"/>
  <c r="N21" i="18"/>
  <c r="N24" i="18" l="1"/>
  <c r="O24" i="18" s="1"/>
  <c r="N23" i="18"/>
  <c r="N22" i="18"/>
  <c r="AL2" i="37"/>
  <c r="AO5" i="37"/>
  <c r="AO8" i="37"/>
  <c r="AM5" i="37"/>
  <c r="AP7" i="37"/>
  <c r="AO3" i="37"/>
  <c r="AK3" i="37"/>
  <c r="AM3" i="37"/>
  <c r="AO2" i="37"/>
  <c r="AL5" i="37"/>
  <c r="AP8" i="37"/>
  <c r="AP2" i="37"/>
  <c r="AM7" i="37"/>
  <c r="AO7" i="37"/>
  <c r="AM8" i="37"/>
  <c r="AK6" i="37"/>
  <c r="AO4" i="37"/>
  <c r="AM6" i="37"/>
  <c r="AK7" i="37"/>
  <c r="AN8" i="37"/>
  <c r="AK2" i="37"/>
  <c r="AK5" i="37"/>
  <c r="AM4" i="37"/>
  <c r="AP5" i="37"/>
  <c r="AL7" i="37"/>
  <c r="AM2" i="37"/>
  <c r="AL8" i="37"/>
  <c r="AL3" i="37"/>
  <c r="AN4" i="37"/>
  <c r="AN7" i="37"/>
  <c r="AP3" i="37"/>
  <c r="AN2" i="37"/>
  <c r="AL6" i="37"/>
  <c r="AP4" i="37"/>
  <c r="AP6" i="37"/>
  <c r="AO6" i="37"/>
  <c r="AN5" i="37"/>
  <c r="AK8" i="37"/>
  <c r="AL4" i="37"/>
  <c r="AN3" i="37"/>
  <c r="AN6" i="37"/>
  <c r="AK4" i="37"/>
  <c r="Z10" i="31" l="1"/>
  <c r="Y10" i="31" s="1"/>
  <c r="D10" i="31"/>
  <c r="O22" i="18"/>
  <c r="P22" i="18" s="1"/>
  <c r="N10" i="31"/>
  <c r="F10" i="31"/>
  <c r="P10" i="31"/>
  <c r="H10" i="31"/>
  <c r="R10" i="31"/>
  <c r="AB10" i="31"/>
  <c r="X10" i="31"/>
  <c r="J10" i="31"/>
  <c r="T10" i="31"/>
  <c r="AD10" i="31"/>
  <c r="O23" i="18"/>
  <c r="C4" i="36" l="1"/>
  <c r="J4" i="36"/>
  <c r="S10" i="31"/>
  <c r="F4" i="36"/>
  <c r="I10" i="31"/>
  <c r="G4" i="36"/>
  <c r="M10" i="31"/>
  <c r="E17" i="37"/>
  <c r="W10" i="31"/>
  <c r="E20" i="37"/>
  <c r="M4" i="36"/>
  <c r="AA10" i="31"/>
  <c r="L4" i="36"/>
  <c r="E23" i="37"/>
  <c r="AC10" i="31"/>
  <c r="D4" i="36"/>
  <c r="E10" i="31"/>
  <c r="F45" i="33" s="1"/>
  <c r="E14" i="37"/>
  <c r="Q10" i="31"/>
  <c r="E19" i="37"/>
  <c r="E6" i="37"/>
  <c r="G10" i="31"/>
  <c r="H4" i="36"/>
  <c r="O10" i="31"/>
  <c r="E10" i="37"/>
  <c r="E4" i="37"/>
  <c r="K4" i="36"/>
  <c r="E3" i="37"/>
  <c r="E21" i="37"/>
  <c r="E22" i="37"/>
  <c r="I4" i="36"/>
  <c r="E4" i="36"/>
  <c r="E9" i="37"/>
  <c r="E15" i="37"/>
  <c r="E2" i="37"/>
  <c r="E16" i="37"/>
  <c r="E13" i="37"/>
  <c r="E24" i="37"/>
  <c r="N4" i="36"/>
  <c r="E5" i="37"/>
  <c r="E11" i="37"/>
  <c r="E12" i="37"/>
  <c r="E18" i="37"/>
  <c r="E7" i="37"/>
  <c r="E8" i="37"/>
  <c r="D3" i="37"/>
  <c r="I7" i="31"/>
  <c r="D18" i="37"/>
  <c r="D9" i="37"/>
  <c r="D17" i="37"/>
  <c r="D2" i="37"/>
  <c r="D5" i="33"/>
  <c r="L3" i="36"/>
  <c r="H3" i="36"/>
  <c r="E3" i="36"/>
  <c r="F36" i="33" l="1"/>
  <c r="F52" i="33"/>
  <c r="H22" i="33"/>
  <c r="F51" i="33"/>
  <c r="H18" i="33"/>
  <c r="H21" i="33"/>
  <c r="F19" i="33"/>
  <c r="F39" i="33"/>
  <c r="H27" i="33"/>
  <c r="H39" i="33"/>
  <c r="F27" i="33"/>
  <c r="F30" i="33"/>
  <c r="F31" i="33"/>
  <c r="F21" i="33"/>
  <c r="F28" i="33"/>
  <c r="F38" i="33"/>
  <c r="H40" i="33"/>
  <c r="F46" i="33"/>
  <c r="F37" i="33"/>
  <c r="F23" i="33"/>
  <c r="J53" i="33"/>
  <c r="H38" i="33"/>
  <c r="H37" i="33"/>
  <c r="H46" i="33"/>
  <c r="H52" i="33"/>
  <c r="F20" i="33"/>
  <c r="F18" i="33"/>
  <c r="H20" i="33"/>
  <c r="H23" i="33"/>
  <c r="H36" i="33"/>
  <c r="H51" i="33"/>
  <c r="H19" i="33"/>
  <c r="F40" i="33"/>
  <c r="H28" i="33"/>
  <c r="H32" i="33"/>
  <c r="F29" i="33"/>
  <c r="F32" i="33"/>
  <c r="H31" i="33"/>
  <c r="H29" i="33"/>
  <c r="F22" i="33"/>
  <c r="F41" i="33"/>
  <c r="F47" i="33"/>
  <c r="F53" i="33"/>
  <c r="H45" i="33"/>
  <c r="H30" i="33"/>
  <c r="H41" i="33"/>
  <c r="H47" i="33"/>
  <c r="H53" i="33"/>
  <c r="J22" i="33"/>
  <c r="J38" i="33"/>
  <c r="J27" i="33"/>
  <c r="J29" i="33"/>
  <c r="J31" i="33"/>
  <c r="J18" i="33"/>
  <c r="J40" i="33"/>
  <c r="J36" i="33"/>
  <c r="J21" i="33"/>
  <c r="J45" i="33"/>
  <c r="J47" i="33"/>
  <c r="J52" i="33"/>
  <c r="J37" i="33"/>
  <c r="J19" i="33"/>
  <c r="J23" i="33"/>
  <c r="J28" i="33"/>
  <c r="J30" i="33"/>
  <c r="J32" i="33"/>
  <c r="J20" i="33"/>
  <c r="J39" i="33"/>
  <c r="J10" i="33"/>
  <c r="D12" i="33"/>
  <c r="D11" i="33"/>
  <c r="D10" i="33"/>
  <c r="H6" i="33"/>
  <c r="J11" i="33"/>
  <c r="J41" i="33"/>
  <c r="J46" i="33"/>
  <c r="J51" i="33"/>
  <c r="D24" i="37"/>
  <c r="K3" i="36"/>
  <c r="D8" i="37"/>
  <c r="D10" i="37"/>
  <c r="J3" i="36"/>
  <c r="D23" i="37"/>
  <c r="G3" i="36"/>
  <c r="D15" i="37"/>
  <c r="F3" i="36"/>
  <c r="D7" i="37"/>
  <c r="I3" i="36"/>
  <c r="D22" i="37"/>
  <c r="M3" i="36"/>
  <c r="D21" i="37"/>
  <c r="D5" i="37"/>
  <c r="D13" i="37"/>
  <c r="C3" i="36"/>
  <c r="D20" i="37"/>
  <c r="D12" i="37"/>
  <c r="D4" i="37"/>
  <c r="D14" i="37"/>
  <c r="D19" i="37"/>
  <c r="D3" i="36"/>
  <c r="D16" i="37"/>
  <c r="D6" i="37"/>
  <c r="D11" i="37"/>
  <c r="M2" i="33"/>
  <c r="J12" i="33" l="1"/>
  <c r="J60" i="33"/>
  <c r="J56" i="33"/>
  <c r="J59" i="33"/>
  <c r="J58" i="33"/>
  <c r="J57" i="33"/>
  <c r="J61" i="33" l="1"/>
  <c r="AE17" i="37" l="1" a="1"/>
  <c r="AF18" i="37" s="1"/>
  <c r="AE9" i="37" a="1"/>
  <c r="AE14" i="37" s="1"/>
  <c r="K32" i="36"/>
  <c r="X69" i="31"/>
  <c r="K39" i="36" s="1"/>
  <c r="AE11" i="37" l="1"/>
  <c r="AF14" i="37"/>
  <c r="AE15" i="37"/>
  <c r="AE13" i="37"/>
  <c r="AF15" i="37"/>
  <c r="AG11" i="37"/>
  <c r="AF13" i="37"/>
  <c r="AG10" i="37"/>
  <c r="AE10" i="37"/>
  <c r="AF9" i="37"/>
  <c r="AF10" i="37"/>
  <c r="AF16" i="37"/>
  <c r="AE16" i="37"/>
  <c r="AG9" i="37"/>
  <c r="AG13" i="37"/>
  <c r="AG12" i="37"/>
  <c r="AE12" i="37"/>
  <c r="AE9" i="37"/>
  <c r="AF11" i="37"/>
  <c r="AF12" i="37"/>
  <c r="AG14" i="37"/>
  <c r="AG15" i="37"/>
  <c r="AF23" i="37"/>
  <c r="AF17" i="37"/>
  <c r="AF20" i="37"/>
  <c r="AG18" i="37"/>
  <c r="AE20" i="37"/>
  <c r="AF19" i="37"/>
  <c r="AG22" i="37"/>
  <c r="AF21" i="37"/>
  <c r="AF22" i="37"/>
  <c r="AE23" i="37"/>
  <c r="AE24" i="37"/>
  <c r="AG21" i="37"/>
  <c r="AG20" i="37"/>
  <c r="X71" i="31"/>
  <c r="AK17" i="37" s="1" a="1"/>
  <c r="AG17" i="37"/>
  <c r="AE21" i="37"/>
  <c r="AF24" i="37"/>
  <c r="AG23" i="37"/>
  <c r="AG19" i="37"/>
  <c r="AE18" i="37"/>
  <c r="AE17" i="37"/>
  <c r="AG24" i="37"/>
  <c r="AE19" i="37"/>
  <c r="AE22" i="37"/>
  <c r="AM24" i="37" l="1"/>
  <c r="AL21" i="37"/>
  <c r="AK20" i="37"/>
  <c r="AO21" i="37"/>
  <c r="AO23" i="37"/>
  <c r="AN21" i="37"/>
  <c r="AK22" i="37"/>
  <c r="AM19" i="37"/>
  <c r="AK18" i="37"/>
  <c r="AK24" i="37"/>
  <c r="AN19" i="37"/>
  <c r="AM21" i="37"/>
  <c r="AM20" i="37"/>
  <c r="AP24" i="37"/>
  <c r="AM18" i="37"/>
  <c r="AM22" i="37"/>
  <c r="AK21" i="37"/>
  <c r="AL17" i="37"/>
  <c r="AL23" i="37"/>
  <c r="AP20" i="37"/>
  <c r="AO18" i="37"/>
  <c r="AP19" i="37"/>
  <c r="AN20" i="37"/>
  <c r="AN22" i="37"/>
  <c r="AK23" i="37"/>
  <c r="AP17" i="37"/>
  <c r="AO19" i="37"/>
  <c r="AM17" i="37"/>
  <c r="AO24" i="37"/>
  <c r="AL18" i="37"/>
  <c r="AL19" i="37"/>
  <c r="AP23" i="37"/>
  <c r="AO20" i="37"/>
  <c r="AO17" i="37"/>
  <c r="AO22" i="37"/>
  <c r="AL24" i="37"/>
  <c r="AL20" i="37"/>
  <c r="AK19" i="37"/>
  <c r="AN23" i="37"/>
  <c r="AK17" i="37"/>
  <c r="AN17" i="37"/>
  <c r="AP21" i="37"/>
  <c r="AN24" i="37"/>
  <c r="AM23" i="37"/>
  <c r="AL22" i="37"/>
  <c r="AP22" i="37"/>
  <c r="AN18" i="37"/>
  <c r="K41" i="36"/>
  <c r="AP18" i="37"/>
  <c r="J32" i="36"/>
  <c r="AG16" i="37"/>
  <c r="T69" i="31"/>
  <c r="J39" i="36" l="1"/>
  <c r="T71" i="31"/>
  <c r="AK9" i="37" s="1" a="1"/>
  <c r="J41" i="36" l="1"/>
  <c r="AO12" i="37"/>
  <c r="AK9" i="37"/>
  <c r="AP11" i="37"/>
  <c r="AN11" i="37"/>
  <c r="AN15" i="37"/>
  <c r="AK12" i="37"/>
  <c r="AN14" i="37"/>
  <c r="AL15" i="37"/>
  <c r="AM15" i="37"/>
  <c r="AL12" i="37"/>
  <c r="AM14" i="37"/>
  <c r="AP9" i="37"/>
  <c r="AK15" i="37"/>
  <c r="AO15" i="37"/>
  <c r="AM9" i="37"/>
  <c r="AM11" i="37"/>
  <c r="AP12" i="37"/>
  <c r="AO13" i="37"/>
  <c r="AM13" i="37"/>
  <c r="AN9" i="37"/>
  <c r="AO10" i="37"/>
  <c r="AO16" i="37"/>
  <c r="AL16" i="37"/>
  <c r="AP15" i="37"/>
  <c r="AM10" i="37"/>
  <c r="AL11" i="37"/>
  <c r="AM16" i="37"/>
  <c r="AL10" i="37"/>
  <c r="AL14" i="37"/>
  <c r="AP14" i="37"/>
  <c r="AM12" i="37"/>
  <c r="AK14" i="37"/>
  <c r="AK16" i="37"/>
  <c r="AO9" i="37"/>
  <c r="AP13" i="37"/>
  <c r="AL9" i="37"/>
  <c r="AN13" i="37"/>
  <c r="AL13" i="37"/>
  <c r="AN12" i="37"/>
  <c r="AK10" i="37"/>
  <c r="AO14" i="37"/>
  <c r="AO11" i="37"/>
  <c r="AK11" i="37"/>
  <c r="AK13" i="37"/>
  <c r="AP10" i="37"/>
  <c r="AN10" i="37"/>
  <c r="AN16" i="37"/>
  <c r="AP16" i="3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Haydin, Rebekah - VETS</author>
  </authors>
  <commentList>
    <comment ref="A1" authorId="0" shapeId="0" xr:uid="{D675DAD5-6636-45DE-8E7F-05E0F2BED81C}">
      <text>
        <r>
          <rPr>
            <sz val="9"/>
            <color indexed="81"/>
            <rFont val="Tahoma"/>
            <family val="2"/>
          </rPr>
          <t xml:space="preserve">I changed the "freeze panes" setting from top row only to top row plus left column. Ensures cell A1 will always be visible, which is important for internal VETS purposes.
</t>
        </r>
      </text>
    </comment>
  </commentList>
</comments>
</file>

<file path=xl/sharedStrings.xml><?xml version="1.0" encoding="utf-8"?>
<sst xmlns="http://schemas.openxmlformats.org/spreadsheetml/2006/main" count="1196" uniqueCount="471">
  <si>
    <t>Accessibility key: Unlocked (yellow) cells may be edited. A value followed by an exclamation point indicates an invalid entry.</t>
  </si>
  <si>
    <t xml:space="preserve">U.S. Department of Labor
</t>
  </si>
  <si>
    <t>Jobs for Veterans State Grants Expenditure Detail Report</t>
  </si>
  <si>
    <r>
      <t>OMB Control Number:</t>
    </r>
    <r>
      <rPr>
        <sz val="12"/>
        <color rgb="FFC00000"/>
        <rFont val="Calibri"/>
        <family val="2"/>
        <scheme val="minor"/>
      </rPr>
      <t xml:space="preserve"> </t>
    </r>
    <r>
      <rPr>
        <sz val="12"/>
        <rFont val="Calibri"/>
        <family val="2"/>
        <scheme val="minor"/>
      </rPr>
      <t>1293-0009</t>
    </r>
  </si>
  <si>
    <t>Veterans' Employment and Training Service</t>
  </si>
  <si>
    <t>Section A: Grantee &amp; Quarter Information</t>
  </si>
  <si>
    <t xml:space="preserve">State/Territory </t>
  </si>
  <si>
    <t xml:space="preserve">Grant Number </t>
  </si>
  <si>
    <t xml:space="preserve">State </t>
  </si>
  <si>
    <t>Year 1 Quarter 1</t>
  </si>
  <si>
    <t>Year 1 Quarter 2</t>
  </si>
  <si>
    <t>Year 1 Quarter 3</t>
  </si>
  <si>
    <t>Year 1 Quarter 4</t>
  </si>
  <si>
    <t>Year 2 Quarter 1</t>
  </si>
  <si>
    <t>Year 2 Quarter 2</t>
  </si>
  <si>
    <t>Year 2 Quarter 3</t>
  </si>
  <si>
    <t>Year 2 Quarter 4</t>
  </si>
  <si>
    <t>Year 3 Quarter 1</t>
  </si>
  <si>
    <t>Year 3 Quarter 2</t>
  </si>
  <si>
    <t>Year 3 Quarter 3</t>
  </si>
  <si>
    <t>Year 3 Quarter 4</t>
  </si>
  <si>
    <t>1st Quarter</t>
  </si>
  <si>
    <t>2nd Quarter</t>
  </si>
  <si>
    <t>Y1Q2 Cumulative</t>
  </si>
  <si>
    <t>3rd Quarter</t>
  </si>
  <si>
    <t>Y1Q3 Cumulative</t>
  </si>
  <si>
    <t>4th Quarter</t>
  </si>
  <si>
    <t>Y1Q4 Cumulative</t>
  </si>
  <si>
    <t>5th Quarter</t>
  </si>
  <si>
    <t>Y2Q1 Cumulative</t>
  </si>
  <si>
    <t>6th Quarter</t>
  </si>
  <si>
    <t>Y2Q2 Cumulative</t>
  </si>
  <si>
    <t>7th Quarter</t>
  </si>
  <si>
    <t>Y2Q3 Cumulative</t>
  </si>
  <si>
    <t>8th Quarter</t>
  </si>
  <si>
    <t>Y2Q4 Cumulative</t>
  </si>
  <si>
    <t>9th Quarter</t>
  </si>
  <si>
    <t>Y3Q1 Cumulative</t>
  </si>
  <si>
    <t>10th Quarter</t>
  </si>
  <si>
    <t>Y3Q2 Cumulative</t>
  </si>
  <si>
    <t>11th Quarter</t>
  </si>
  <si>
    <t>Y3Q3 Cumulative</t>
  </si>
  <si>
    <t>12th Quarter</t>
  </si>
  <si>
    <t>Y3Q4 Cumulative</t>
  </si>
  <si>
    <t xml:space="preserve">Quarter Ending </t>
  </si>
  <si>
    <t xml:space="preserve">Date Prepared </t>
  </si>
  <si>
    <t>Section B: Allocations by Activity</t>
  </si>
  <si>
    <t>Activity</t>
  </si>
  <si>
    <t>a. Disabled Veterans Outreach Program</t>
  </si>
  <si>
    <t>b. Consolidated DVOP/LVER Positions</t>
  </si>
  <si>
    <t>c. Local Veterans Employment Representatives</t>
  </si>
  <si>
    <t>d. Incentive Awards</t>
  </si>
  <si>
    <t>e. Mgmt &amp; Admin Costs</t>
  </si>
  <si>
    <t>f. Total Approved Funds</t>
  </si>
  <si>
    <t>Section C: Outlays and Obligations by Activity</t>
  </si>
  <si>
    <t>C.1 Disabled Veterans Outreach Program (DVOP)</t>
  </si>
  <si>
    <t>DVOP Values</t>
  </si>
  <si>
    <t>a. Funded DVOP Positions</t>
  </si>
  <si>
    <t>N/A</t>
  </si>
  <si>
    <t>b. DVOP Salaries Paid</t>
  </si>
  <si>
    <t>c. DVOP Benefits Paid</t>
  </si>
  <si>
    <t xml:space="preserve">d. Total DVOP Outlays  </t>
  </si>
  <si>
    <t xml:space="preserve">e. DVOP Unliquidated Obligations </t>
  </si>
  <si>
    <t>f. Total DVOP Outlays &amp; Obligations</t>
  </si>
  <si>
    <t>Consolidated Position Values</t>
  </si>
  <si>
    <t>a. Funded Consolidated Positions</t>
  </si>
  <si>
    <t>b. Consolidated Salaries Paid</t>
  </si>
  <si>
    <t>c. Consolidated Benefits Paid</t>
  </si>
  <si>
    <t xml:space="preserve">d. Total Consolidated Outlays  </t>
  </si>
  <si>
    <t xml:space="preserve">e. Consolidated Unliquidated Obligations </t>
  </si>
  <si>
    <t>f. Total Consolidated Outlays &amp; Obligations</t>
  </si>
  <si>
    <t>C.3 Local Veterans Employment Representatives (LVER)</t>
  </si>
  <si>
    <t>LVER Values</t>
  </si>
  <si>
    <t>a. Funded LVER Positions</t>
  </si>
  <si>
    <t>b. LVER Salaries Paid</t>
  </si>
  <si>
    <t>c. LVER Benefits Paid</t>
  </si>
  <si>
    <t xml:space="preserve">d. Total LVER Outlays  </t>
  </si>
  <si>
    <t xml:space="preserve">e. LVER Unliquidated Obligations </t>
  </si>
  <si>
    <t>f. Total LVER Outlays &amp; Obligations</t>
  </si>
  <si>
    <t>C.4 Incentive Awards</t>
  </si>
  <si>
    <t>Incentive Award Values</t>
  </si>
  <si>
    <t xml:space="preserve">a. Incentive Award Outlays  </t>
  </si>
  <si>
    <t>b. Incentive Award Unliquidated Obligations</t>
  </si>
  <si>
    <t xml:space="preserve">c. Total Incentive Outlays &amp; Obligations  </t>
  </si>
  <si>
    <t>C.5 Mgmt &amp; Admin Costs</t>
  </si>
  <si>
    <t>Mgmt &amp; Admin Cost Values</t>
  </si>
  <si>
    <t xml:space="preserve">a. Mgmt &amp; Admin Outlays  </t>
  </si>
  <si>
    <t>b. Mgmt &amp; Admin Unliquidated Obligations</t>
  </si>
  <si>
    <t xml:space="preserve">c. Total Mgmt &amp; Admin Outlays &amp; Obligations  </t>
  </si>
  <si>
    <t>Section D: Remaining Balances</t>
  </si>
  <si>
    <t>a. DVOP Balance Remaining</t>
  </si>
  <si>
    <t>b. Consolidated Balance Remaining</t>
  </si>
  <si>
    <t>c. LVER Balance Remaining</t>
  </si>
  <si>
    <t>d. Incentive Balance Remaining</t>
  </si>
  <si>
    <t>e. Mgmt &amp; Admin Balance Remaining</t>
  </si>
  <si>
    <t>f. Total Balance Remaining</t>
  </si>
  <si>
    <t>VETS-402</t>
  </si>
  <si>
    <t>E.a</t>
  </si>
  <si>
    <t>Code</t>
  </si>
  <si>
    <t>SD43830</t>
  </si>
  <si>
    <t>SD43921</t>
  </si>
  <si>
    <t>SD44012</t>
  </si>
  <si>
    <t>End form</t>
  </si>
  <si>
    <t>Section</t>
  </si>
  <si>
    <t>Item Name</t>
  </si>
  <si>
    <t>Section A</t>
  </si>
  <si>
    <t>Grant Number (ex. 22A55DV123456-01-09)</t>
  </si>
  <si>
    <t>State</t>
  </si>
  <si>
    <t>Section B</t>
  </si>
  <si>
    <t>Section C.1</t>
  </si>
  <si>
    <t>Section C.2</t>
  </si>
  <si>
    <t>Section C.3</t>
  </si>
  <si>
    <t>Section C.4</t>
  </si>
  <si>
    <t>Section C.5</t>
  </si>
  <si>
    <t>Section D</t>
  </si>
  <si>
    <t>Accessibility key: Unlocked (yellow) cells may be edited.</t>
  </si>
  <si>
    <t>Cumulative / Accrual Basis</t>
  </si>
  <si>
    <t xml:space="preserve">          SECTION A - GENERAL INFORMATION</t>
  </si>
  <si>
    <t>1) State:</t>
  </si>
  <si>
    <t>3) Grant Number:</t>
  </si>
  <si>
    <t>Previous Quarter End</t>
  </si>
  <si>
    <t>2) Quarter Ending:</t>
  </si>
  <si>
    <t>4) Date Prepared:</t>
  </si>
  <si>
    <t xml:space="preserve">         SECTION B - FUNDING INFORMATION</t>
  </si>
  <si>
    <t>CUMULATIVE FUNDS APPROVED THROUGH THE END OF THIS REPORTING PERIOD FOR:</t>
  </si>
  <si>
    <t>1) DVOP Total Funds:</t>
  </si>
  <si>
    <t>4) Incentive Award Total Funds:</t>
  </si>
  <si>
    <t>5) Mgmt &amp; Admin Costs Total Funds:</t>
  </si>
  <si>
    <t>3) LVER Total Funds:</t>
  </si>
  <si>
    <t>6) Total Approved Funds (Crosswalk with FFR Line 10.d):</t>
  </si>
  <si>
    <t xml:space="preserve">      SECTION C - EXPENDITURE INFORMATION</t>
  </si>
  <si>
    <t>Previously Reported
(a)</t>
  </si>
  <si>
    <t>Reported this Quarter
(b)</t>
  </si>
  <si>
    <t>Reported YTD
(c)</t>
  </si>
  <si>
    <t xml:space="preserve">DVOP Expenditures  </t>
  </si>
  <si>
    <t>Column1</t>
  </si>
  <si>
    <t>Column2</t>
  </si>
  <si>
    <t>Column3</t>
  </si>
  <si>
    <t>Column4</t>
  </si>
  <si>
    <t>Column5</t>
  </si>
  <si>
    <t>a.  Funded DVOP Positions:</t>
  </si>
  <si>
    <t>b.  DVOP Salaries Paid:</t>
  </si>
  <si>
    <t xml:space="preserve">c.  DVOP Benefits Paid: </t>
  </si>
  <si>
    <t>d. Total DVOP Outlays:</t>
  </si>
  <si>
    <t>e.  Federal Share of DVOP Unliquidated Obligations:</t>
  </si>
  <si>
    <t>f.  Total DVOP Fund Outlays and Obligations:</t>
  </si>
  <si>
    <t>Consolidated DVOP/LVER (Cons DVOP/LVER) Position Expenditures</t>
  </si>
  <si>
    <t xml:space="preserve">LVER Expenditures  </t>
  </si>
  <si>
    <t>a.  Funded LVER Positions:</t>
  </si>
  <si>
    <t>b.  LVER Salaries Paid:</t>
  </si>
  <si>
    <t>c.  LVER Benefits Paid:</t>
  </si>
  <si>
    <t>d.  Total LVER Outlays:</t>
  </si>
  <si>
    <t>e.  Federal Share of LVER Unliquidated Obligations:</t>
  </si>
  <si>
    <t xml:space="preserve">f.  Total LVER Outlays and Obligations: </t>
  </si>
  <si>
    <t xml:space="preserve"> 4) Incentive Award Expenditures  </t>
  </si>
  <si>
    <t>Incentive Award Expenditures</t>
  </si>
  <si>
    <t xml:space="preserve">a.  Incentive Award Outlays: </t>
  </si>
  <si>
    <t xml:space="preserve">b.  Federal Share of Incentive Award Unliquidated Obligations: </t>
  </si>
  <si>
    <t xml:space="preserve">c.  Total Incentive Award Outlays and Obligations: </t>
  </si>
  <si>
    <t>Mgmt &amp; Admin Costs</t>
  </si>
  <si>
    <t xml:space="preserve">a.  Total Mgmt &amp; Admin Outlays: </t>
  </si>
  <si>
    <t xml:space="preserve">b.  Federal Share of Mgmt &amp; Admin Unliquidated Obligations: </t>
  </si>
  <si>
    <t xml:space="preserve">c.  Total Mgmt &amp; Admin Outlays and Obligations: </t>
  </si>
  <si>
    <t xml:space="preserve">        SECTION D - FUNDING SUMMARY INFORMATION</t>
  </si>
  <si>
    <t>1)  Total DVOP Balance Remaining:</t>
  </si>
  <si>
    <t>2)  Total Cons DVOP/LVER Balance Remaining:</t>
  </si>
  <si>
    <t>3)  Total LVER Balance Remaining:</t>
  </si>
  <si>
    <t>4)  Total Incentive Award Balance Remaining:</t>
  </si>
  <si>
    <t>5)  Total Mgmt &amp; Admin Balance Remaining:</t>
  </si>
  <si>
    <t>6)  Total Balance Remaining (Crosswalk with FFR Line 10.h):</t>
  </si>
  <si>
    <t>Column Labels</t>
  </si>
  <si>
    <t>Grand Total</t>
  </si>
  <si>
    <t>Values</t>
  </si>
  <si>
    <t>Max of Quarter Ending</t>
  </si>
  <si>
    <t>Max of Grant Number</t>
  </si>
  <si>
    <t xml:space="preserve">Max of Date Prepared </t>
  </si>
  <si>
    <t>Sum of Disabled Veterans Outreach Program</t>
  </si>
  <si>
    <t>Sum of Consolidated DVOP/LVER Positions</t>
  </si>
  <si>
    <t>Sum of Local Veterans Employment Representatives</t>
  </si>
  <si>
    <t>Sum of Incentive Awards</t>
  </si>
  <si>
    <t>Sum of Mgmt &amp; Admin Costs</t>
  </si>
  <si>
    <t>Sum of Total Approved Funds</t>
  </si>
  <si>
    <t>Sum of Funded DVOP Positions</t>
  </si>
  <si>
    <t>Sum of DVOP Salaries Paid</t>
  </si>
  <si>
    <t>Sum of DVOP Benefits Paid</t>
  </si>
  <si>
    <t>Sum of Total DVOP Outlays</t>
  </si>
  <si>
    <t>Sum of DVOP Unliquidated Obligations</t>
  </si>
  <si>
    <t>Sum of Total DVOP Outlays &amp; Obligations</t>
  </si>
  <si>
    <t>Sum of Funded Consolidated Positions</t>
  </si>
  <si>
    <t>Sum of Consolidated Salaries Paid</t>
  </si>
  <si>
    <t>Sum of Consolidated Benefits Paid</t>
  </si>
  <si>
    <t>Sum of Total Consolidated Outlays</t>
  </si>
  <si>
    <t>Sum of Consolidated Unliquidated Obligations</t>
  </si>
  <si>
    <t>Sum of Total Consolidated Outlays &amp; Obligations</t>
  </si>
  <si>
    <t>Sum of Funded LVER Positions</t>
  </si>
  <si>
    <t>Sum of LVER Salaries Paid</t>
  </si>
  <si>
    <t>Sum of LVER Benefits Paid</t>
  </si>
  <si>
    <t>Sum of Total LVER Outlays</t>
  </si>
  <si>
    <t>Sum of LVER Unliquidated Obligations</t>
  </si>
  <si>
    <t>Sum of Total LVER Outlays &amp; Obligations</t>
  </si>
  <si>
    <t>Sum of Incentive Award Outlays</t>
  </si>
  <si>
    <t>Sum of Incentive Award Unliquidated Obligations</t>
  </si>
  <si>
    <t>Sum of Total Incentive Outlays &amp; Obligations</t>
  </si>
  <si>
    <t>Sum of Mgmt &amp; Admin Outlays</t>
  </si>
  <si>
    <t>Sum of Mgmt &amp; Admin Unliquidated Obligations</t>
  </si>
  <si>
    <t>Sum of Total Mgmt &amp; Admin Outlays &amp; Obligations</t>
  </si>
  <si>
    <t>Sum of DVOP Balance Remaining</t>
  </si>
  <si>
    <t>Sum of Consolidated Balance Remaining</t>
  </si>
  <si>
    <t>Sum of LVER Balance Remaining</t>
  </si>
  <si>
    <t>Sum of Incentive Balance Remaining</t>
  </si>
  <si>
    <t>Sum of Mgmt &amp; Admin Balance Remaining</t>
  </si>
  <si>
    <t>Sum of Total Balance Remaining</t>
  </si>
  <si>
    <t>FY/Q</t>
  </si>
  <si>
    <t>Quarter/Cumulative</t>
  </si>
  <si>
    <t>Grant Number</t>
  </si>
  <si>
    <t>Quarter Ending</t>
  </si>
  <si>
    <t>Disabled Veterans Outreach Program</t>
  </si>
  <si>
    <t>Consolidated DVOP/LVER Positions</t>
  </si>
  <si>
    <t>Local Veterans Employment Representatives</t>
  </si>
  <si>
    <t>Incentive Awards</t>
  </si>
  <si>
    <t>Total Approved Funds</t>
  </si>
  <si>
    <t>Funded DVOP Positions</t>
  </si>
  <si>
    <t>DVOP Salaries Paid</t>
  </si>
  <si>
    <t>DVOP Benefits Paid</t>
  </si>
  <si>
    <t>Total DVOP Outlays</t>
  </si>
  <si>
    <t>DVOP Unliquidated Obligations</t>
  </si>
  <si>
    <t>Total DVOP Outlays &amp; Obligations</t>
  </si>
  <si>
    <t>Funded Consolidated Positions</t>
  </si>
  <si>
    <t>Consolidated Salaries Paid</t>
  </si>
  <si>
    <t>Consolidated Benefits Paid</t>
  </si>
  <si>
    <t>Total Consolidated Outlays</t>
  </si>
  <si>
    <t>Consolidated Unliquidated Obligations</t>
  </si>
  <si>
    <t>Total Consolidated Outlays &amp; Obligations</t>
  </si>
  <si>
    <t>Funded LVER Positions</t>
  </si>
  <si>
    <t>LVER Salaries Paid</t>
  </si>
  <si>
    <t>LVER Benefits Paid</t>
  </si>
  <si>
    <t>Total LVER Outlays</t>
  </si>
  <si>
    <t>LVER Unliquidated Obligations</t>
  </si>
  <si>
    <t>Total LVER Outlays &amp; Obligations</t>
  </si>
  <si>
    <t>Incentive Award Outlays</t>
  </si>
  <si>
    <t>Incentive Award Unliquidated Obligations</t>
  </si>
  <si>
    <t>Total Incentive Outlays &amp; Obligations</t>
  </si>
  <si>
    <t>Mgmt &amp; Admin Outlays</t>
  </si>
  <si>
    <t>Mgmt &amp; Admin Unliquidated Obligations</t>
  </si>
  <si>
    <t>Total Mgmt &amp; Admin Outlays &amp; Obligations</t>
  </si>
  <si>
    <t>DVOP Balance Remaining</t>
  </si>
  <si>
    <t>Consolidated Balance Remaining</t>
  </si>
  <si>
    <t>LVER Balance Remaining</t>
  </si>
  <si>
    <t>Incentive Balance Remaining</t>
  </si>
  <si>
    <t>Mgmt &amp; Admin Balance Remaining</t>
  </si>
  <si>
    <t>Total Balance Remaining</t>
  </si>
  <si>
    <t>Y1Q1</t>
  </si>
  <si>
    <t>Y1Q2</t>
  </si>
  <si>
    <t>Y1Q3</t>
  </si>
  <si>
    <t>Y1Q4</t>
  </si>
  <si>
    <t>Y2Q1</t>
  </si>
  <si>
    <t>Y2Q2</t>
  </si>
  <si>
    <t>Y2Q3</t>
  </si>
  <si>
    <t>Y2Q4</t>
  </si>
  <si>
    <t>Y3Q1</t>
  </si>
  <si>
    <t>Y3Q2</t>
  </si>
  <si>
    <t>Y3Q3</t>
  </si>
  <si>
    <t>Y3Q4</t>
  </si>
  <si>
    <t>State Number</t>
  </si>
  <si>
    <t>ST</t>
  </si>
  <si>
    <t>Quarter End</t>
  </si>
  <si>
    <t>FYQ</t>
  </si>
  <si>
    <t>ALABAMA</t>
  </si>
  <si>
    <t>AL</t>
  </si>
  <si>
    <t>2020Q1</t>
  </si>
  <si>
    <t>2019Q4</t>
  </si>
  <si>
    <t>ALASKA</t>
  </si>
  <si>
    <t>AK</t>
  </si>
  <si>
    <t>2020Q2</t>
  </si>
  <si>
    <t>ARIZONA</t>
  </si>
  <si>
    <t>AZ</t>
  </si>
  <si>
    <t>2020Q3</t>
  </si>
  <si>
    <t>ARKANSAS</t>
  </si>
  <si>
    <t>AR</t>
  </si>
  <si>
    <t>2020Q4</t>
  </si>
  <si>
    <t>CALIFORNIA</t>
  </si>
  <si>
    <t>CA</t>
  </si>
  <si>
    <t>2021Q1</t>
  </si>
  <si>
    <t>COLORADO</t>
  </si>
  <si>
    <t>CO</t>
  </si>
  <si>
    <t>2021Q2</t>
  </si>
  <si>
    <t>CONNECTICUT</t>
  </si>
  <si>
    <t>CT</t>
  </si>
  <si>
    <t>2021Q3</t>
  </si>
  <si>
    <t>DELAWARE</t>
  </si>
  <si>
    <t>DE</t>
  </si>
  <si>
    <t>2021Q4</t>
  </si>
  <si>
    <t>DISTRICT OF COLUMBIA</t>
  </si>
  <si>
    <t>DC</t>
  </si>
  <si>
    <t>2022Q1</t>
  </si>
  <si>
    <t>FLORIDA</t>
  </si>
  <si>
    <t>FL</t>
  </si>
  <si>
    <t>2022Q2</t>
  </si>
  <si>
    <t>GEORGIA</t>
  </si>
  <si>
    <t>GA</t>
  </si>
  <si>
    <t>2022Q3</t>
  </si>
  <si>
    <t>HAWAII</t>
  </si>
  <si>
    <t>HI</t>
  </si>
  <si>
    <t>IDAHO</t>
  </si>
  <si>
    <t>ID</t>
  </si>
  <si>
    <t>ILLINOIS</t>
  </si>
  <si>
    <t>IL</t>
  </si>
  <si>
    <t>INDIANA</t>
  </si>
  <si>
    <t>IN</t>
  </si>
  <si>
    <t>FY</t>
  </si>
  <si>
    <t>IOWA</t>
  </si>
  <si>
    <t>IA</t>
  </si>
  <si>
    <t>KANSAS</t>
  </si>
  <si>
    <t>KS</t>
  </si>
  <si>
    <t>KENTUCKY</t>
  </si>
  <si>
    <t>KY</t>
  </si>
  <si>
    <t>LOUISIANA</t>
  </si>
  <si>
    <t>LA</t>
  </si>
  <si>
    <t>MAINE</t>
  </si>
  <si>
    <t>ME</t>
  </si>
  <si>
    <t>MARYLAND</t>
  </si>
  <si>
    <t>MD</t>
  </si>
  <si>
    <t>Fiscal Year</t>
  </si>
  <si>
    <t>MASSACHUSETTS</t>
  </si>
  <si>
    <t>MA</t>
  </si>
  <si>
    <t>Budget Period</t>
  </si>
  <si>
    <t>MICHIGAN</t>
  </si>
  <si>
    <t>MI</t>
  </si>
  <si>
    <t>Mod number</t>
  </si>
  <si>
    <t>MINNESOTA</t>
  </si>
  <si>
    <t>MN</t>
  </si>
  <si>
    <t>MISSISSIPPI</t>
  </si>
  <si>
    <t>MS</t>
  </si>
  <si>
    <t>MISSOURI</t>
  </si>
  <si>
    <t>MO</t>
  </si>
  <si>
    <t>MONTANA</t>
  </si>
  <si>
    <t>MT</t>
  </si>
  <si>
    <t>NEBRASKA</t>
  </si>
  <si>
    <t>NE</t>
  </si>
  <si>
    <t>FinalQtr</t>
  </si>
  <si>
    <t>NEVADA</t>
  </si>
  <si>
    <t>NV</t>
  </si>
  <si>
    <t>No</t>
  </si>
  <si>
    <t>NEW HAMPSHIRE</t>
  </si>
  <si>
    <t>NH</t>
  </si>
  <si>
    <t>Yes</t>
  </si>
  <si>
    <t>NEW JERSEY</t>
  </si>
  <si>
    <t>NJ</t>
  </si>
  <si>
    <t>NEW MEXICO</t>
  </si>
  <si>
    <t>NM</t>
  </si>
  <si>
    <t>NEW YORK</t>
  </si>
  <si>
    <t>NY</t>
  </si>
  <si>
    <t>NORTH CAROLINA</t>
  </si>
  <si>
    <t>NC</t>
  </si>
  <si>
    <t>NORTH DAKOTA</t>
  </si>
  <si>
    <t>ND</t>
  </si>
  <si>
    <t>OHIO</t>
  </si>
  <si>
    <t>OH</t>
  </si>
  <si>
    <t>OKLAHOMA</t>
  </si>
  <si>
    <t>OK</t>
  </si>
  <si>
    <t>This box was to auto-calculate the final quarter based on funding availability…not used.</t>
  </si>
  <si>
    <t>OREGON</t>
  </si>
  <si>
    <t>OR</t>
  </si>
  <si>
    <t>AvailFunds</t>
  </si>
  <si>
    <t>Value</t>
  </si>
  <si>
    <t>Qtr</t>
  </si>
  <si>
    <t>PENNSYLVANIA</t>
  </si>
  <si>
    <t>PA</t>
  </si>
  <si>
    <t>1st</t>
  </si>
  <si>
    <t>RHODE ISLAND</t>
  </si>
  <si>
    <t>RI</t>
  </si>
  <si>
    <t>2nd</t>
  </si>
  <si>
    <t>SOUTH CAROLINA</t>
  </si>
  <si>
    <t>SC</t>
  </si>
  <si>
    <t>3rd</t>
  </si>
  <si>
    <t>SOUTH DAKOTA</t>
  </si>
  <si>
    <t>SD</t>
  </si>
  <si>
    <t>4th</t>
  </si>
  <si>
    <t>TENNESSEE</t>
  </si>
  <si>
    <t>TN</t>
  </si>
  <si>
    <t>5th</t>
  </si>
  <si>
    <t>TEXAS</t>
  </si>
  <si>
    <t>TX</t>
  </si>
  <si>
    <t>6th</t>
  </si>
  <si>
    <t>UTAH</t>
  </si>
  <si>
    <t>UT</t>
  </si>
  <si>
    <t>7th</t>
  </si>
  <si>
    <t>VERMONT</t>
  </si>
  <si>
    <t>VT</t>
  </si>
  <si>
    <t>8th</t>
  </si>
  <si>
    <t>VIRGINIA</t>
  </si>
  <si>
    <t>VA</t>
  </si>
  <si>
    <t>9th</t>
  </si>
  <si>
    <t>WASHINGTON</t>
  </si>
  <si>
    <t>WA</t>
  </si>
  <si>
    <t>10th</t>
  </si>
  <si>
    <t>WEST VIRGINIA</t>
  </si>
  <si>
    <t>WV</t>
  </si>
  <si>
    <t>11th</t>
  </si>
  <si>
    <t>WISCONSIN</t>
  </si>
  <si>
    <t>WI</t>
  </si>
  <si>
    <t>12th</t>
  </si>
  <si>
    <t>WYOMING</t>
  </si>
  <si>
    <t>WY</t>
  </si>
  <si>
    <t>GUAM</t>
  </si>
  <si>
    <t>GU</t>
  </si>
  <si>
    <t>PUERTO RICO</t>
  </si>
  <si>
    <t>PR</t>
  </si>
  <si>
    <t>VIRGIN ISLANDS</t>
  </si>
  <si>
    <t>VI</t>
  </si>
  <si>
    <t>a.  Base Positions Paid for DVOP Activities:</t>
  </si>
  <si>
    <t>b.  Personal Services (PS) for DVOP Activities:</t>
  </si>
  <si>
    <t xml:space="preserve">c.  Personnel Benefits (PB) for DVOP Activities: </t>
  </si>
  <si>
    <t>d. Total Outlays for DVOP Activities:</t>
  </si>
  <si>
    <t>a.  Base Positions Paid for Cons DVOP/LVER Activities:</t>
  </si>
  <si>
    <t>b.  Personal Services (PS) for Cons DVOP/LVER Activities:</t>
  </si>
  <si>
    <t>c.  Personnel Benefits (PB) for Cons DVOP/LVER Activities:</t>
  </si>
  <si>
    <t>d.  Total Outlays for Cons DVOP/LVER Activities:</t>
  </si>
  <si>
    <t>e.  Federal Share of Cons DVOP/LVER Unliquidated Obligations:</t>
  </si>
  <si>
    <t xml:space="preserve">f.  Total Cons DVOP/LVER Fund Outlays and Obligations: </t>
  </si>
  <si>
    <t>a.  Base Positions Paid for LVER Activities:</t>
  </si>
  <si>
    <t>b.  Personal Services (PS) for LVER Activities:</t>
  </si>
  <si>
    <t>c.  Personnel Benefits (PB) for LVER Activities:</t>
  </si>
  <si>
    <t>d.  Total Outlays for LVER Activities:</t>
  </si>
  <si>
    <t xml:space="preserve">f.  Total LVER Fund Outlays and Obligations: </t>
  </si>
  <si>
    <t xml:space="preserve">a.  Total Outlays for Incentive Awards: </t>
  </si>
  <si>
    <t>5)  Total Balance Remaining (Crosswalk with FFR Line 10.h):</t>
  </si>
  <si>
    <t/>
  </si>
  <si>
    <t xml:space="preserve"> Total</t>
  </si>
  <si>
    <t>c. Local Veterans Employment Representative</t>
  </si>
  <si>
    <t>b. Consolidated DVOP/LVER</t>
  </si>
  <si>
    <r>
      <t>Grant Number</t>
    </r>
    <r>
      <rPr>
        <i/>
        <sz val="12"/>
        <rFont val="Calibri"/>
        <family val="2"/>
        <scheme val="minor"/>
      </rPr>
      <t xml:space="preserve"> (ex. 26555DV000112)</t>
    </r>
  </si>
  <si>
    <t>b. CODL Balance Remaining</t>
  </si>
  <si>
    <t>C.2 Consolidated DVOP/LVER (CODL) Positions</t>
  </si>
  <si>
    <t>a. Funded CODL Positions</t>
  </si>
  <si>
    <t>b. CODL Salaries Paid</t>
  </si>
  <si>
    <t>c. CODL Benefits Paid</t>
  </si>
  <si>
    <t xml:space="preserve">d. Total CODL Outlays  </t>
  </si>
  <si>
    <t xml:space="preserve">e. CODL Unliquidated Obligations </t>
  </si>
  <si>
    <t>f. Total CODL Outlays &amp; Obligations</t>
  </si>
  <si>
    <t xml:space="preserve"> Expiration Date: mm/dd/yyyy</t>
  </si>
  <si>
    <t>Revised March 2025</t>
  </si>
  <si>
    <r>
      <t>According to the Paperwork Reduction Act of 1995, no persons are required to respond to a collection of information unless such collection displays a valid OMB control number. The valid OMB control number for this information collection is</t>
    </r>
    <r>
      <rPr>
        <sz val="11"/>
        <color rgb="FFC00000"/>
        <rFont val="Calibri"/>
        <family val="2"/>
        <scheme val="minor"/>
      </rPr>
      <t xml:space="preserve"> </t>
    </r>
    <r>
      <rPr>
        <sz val="11"/>
        <rFont val="Calibri"/>
        <family val="2"/>
        <scheme val="minor"/>
      </rPr>
      <t xml:space="preserve">1293-0009. The time required to complete this information collection is </t>
    </r>
    <r>
      <rPr>
        <sz val="11"/>
        <color rgb="FFFF0000"/>
        <rFont val="Calibri"/>
        <family val="2"/>
        <scheme val="minor"/>
      </rPr>
      <t>nn hours</t>
    </r>
    <r>
      <rPr>
        <sz val="11"/>
        <rFont val="Calibri"/>
        <family val="2"/>
        <scheme val="minor"/>
      </rPr>
      <t xml:space="preserve"> per response, including the time to review instructions, search existing data sources, gather the data needed, and complete and review the information collection. The obligation to respond is required to obtain or retain a benefit (38 U.S.C. 2021 and 2023). If you have any comments concerning the accuracy of the time estimate(s) or suggestions for improving this form, please write to: U.S. Department of Labor, Veterans' Employment and Training Service, 200 Constitution Avenue, N.W., Washington, D.C. 20210.</t>
    </r>
  </si>
  <si>
    <t>2) CODL Total Funds:</t>
  </si>
  <si>
    <t xml:space="preserve"> 1)  Disabled Veteran Outreach Program (DVOP) Expenditures  </t>
  </si>
  <si>
    <t xml:space="preserve"> 2)  Consolidated DVOP/LVER (CODL) Expenditures  </t>
  </si>
  <si>
    <t>a.  Funded CODL Positions:</t>
  </si>
  <si>
    <t>b.  CODL Salaries Paid:</t>
  </si>
  <si>
    <t>c.  CODL Benefits Paid:</t>
  </si>
  <si>
    <t>d.  Total CODL Outlays:</t>
  </si>
  <si>
    <t>e.  Federal Share of CODL Unliquidated Obligations:</t>
  </si>
  <si>
    <t xml:space="preserve">f.  Total CODL Outlays and Obligations: </t>
  </si>
  <si>
    <t xml:space="preserve"> 3) Local Veteran Employment Representative (LVER) Expenditures  </t>
  </si>
  <si>
    <t xml:space="preserve"> 5) Management &amp; Administrative (Mgmt &amp; Admin) Expenditures</t>
  </si>
  <si>
    <t>2)  Total CODL Balance Remaining:</t>
  </si>
  <si>
    <t>2024Q1</t>
  </si>
  <si>
    <t>2024Q2</t>
  </si>
  <si>
    <t>2024Q3</t>
  </si>
  <si>
    <t>2024Q4</t>
  </si>
  <si>
    <t>2025Q1</t>
  </si>
  <si>
    <t>2025Q2</t>
  </si>
  <si>
    <t>2025Q3</t>
  </si>
  <si>
    <t>2025Q4</t>
  </si>
  <si>
    <t>2026Q1</t>
  </si>
  <si>
    <t>2026Q2</t>
  </si>
  <si>
    <t>2026Q3</t>
  </si>
  <si>
    <t>2026Q4</t>
  </si>
  <si>
    <t>2027Q1</t>
  </si>
  <si>
    <t>2027Q2</t>
  </si>
  <si>
    <t>2027Q3</t>
  </si>
  <si>
    <t>2027Q4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</si>
</sst>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4" formatCode="_(&quot;$&quot;* #,##0.00_);_(&quot;$&quot;* \(#,##0.00\);_(&quot;$&quot;* &quot;-&quot;??_);_(@_)"/>
    <numFmt numFmtId="43" formatCode="_(* #,##0.00_);_(* \(#,##0.00\);_(* &quot;-&quot;??_);_(@_)"/>
    <numFmt numFmtId="164" formatCode="&quot;$&quot;#,##0.00"/>
    <numFmt numFmtId="165" formatCode="&quot;$&quot;#,##0"/>
    <numFmt numFmtId="166" formatCode="[$-F800]dddd\,\ mmmm\ dd\,\ yyyy"/>
  </numFmts>
  <fonts count="38" x14ac:knownFonts="1">
    <font>
      <sz val="11"/>
      <color theme="1"/>
      <name val="Calibri"/>
      <family val="2"/>
      <scheme val="minor"/>
    </font>
    <font>
      <b/>
      <sz val="12"/>
      <name val="Times New Roman"/>
      <family val="1"/>
    </font>
    <font>
      <sz val="12"/>
      <name val="Times New Roman"/>
      <family val="1"/>
    </font>
    <font>
      <sz val="10"/>
      <name val="Times New Roman"/>
      <family val="1"/>
    </font>
    <font>
      <b/>
      <sz val="10"/>
      <name val="Times New Roman"/>
      <family val="1"/>
    </font>
    <font>
      <sz val="10"/>
      <name val="Arial"/>
      <family val="2"/>
    </font>
    <font>
      <sz val="11"/>
      <color theme="1"/>
      <name val="Calibri"/>
      <family val="2"/>
      <scheme val="minor"/>
    </font>
    <font>
      <sz val="8"/>
      <name val="Calibri"/>
      <family val="2"/>
      <scheme val="minor"/>
    </font>
    <font>
      <sz val="12"/>
      <color theme="0"/>
      <name val="Times New Roman"/>
      <family val="1"/>
    </font>
    <font>
      <b/>
      <sz val="12"/>
      <color theme="0"/>
      <name val="Times New Roman"/>
      <family val="1"/>
    </font>
    <font>
      <b/>
      <sz val="11"/>
      <color theme="0"/>
      <name val="Calibri"/>
      <family val="2"/>
      <scheme val="minor"/>
    </font>
    <font>
      <b/>
      <sz val="12"/>
      <color theme="1"/>
      <name val="Calibri"/>
      <family val="2"/>
      <scheme val="minor"/>
    </font>
    <font>
      <sz val="12"/>
      <color theme="1"/>
      <name val="Calibri"/>
      <family val="2"/>
      <scheme val="minor"/>
    </font>
    <font>
      <sz val="12"/>
      <color theme="0"/>
      <name val="Calibri"/>
      <family val="2"/>
      <scheme val="minor"/>
    </font>
    <font>
      <sz val="12"/>
      <name val="Calibri"/>
      <family val="2"/>
      <scheme val="minor"/>
    </font>
    <font>
      <b/>
      <sz val="12"/>
      <name val="Calibri"/>
      <family val="2"/>
      <scheme val="minor"/>
    </font>
    <font>
      <b/>
      <sz val="11"/>
      <color theme="1"/>
      <name val="Calibri"/>
      <family val="2"/>
      <scheme val="minor"/>
    </font>
    <font>
      <b/>
      <sz val="14"/>
      <color theme="1"/>
      <name val="Calibri"/>
      <family val="2"/>
      <scheme val="minor"/>
    </font>
    <font>
      <sz val="14"/>
      <color theme="1"/>
      <name val="Calibri"/>
      <family val="2"/>
      <scheme val="minor"/>
    </font>
    <font>
      <sz val="11"/>
      <color theme="0"/>
      <name val="Calibri"/>
      <family val="2"/>
      <scheme val="minor"/>
    </font>
    <font>
      <sz val="11"/>
      <color rgb="FFFF0000"/>
      <name val="Calibri"/>
      <family val="2"/>
      <scheme val="minor"/>
    </font>
    <font>
      <sz val="12"/>
      <color rgb="FFFF0000"/>
      <name val="Calibri"/>
      <family val="2"/>
      <scheme val="minor"/>
    </font>
    <font>
      <sz val="14"/>
      <color rgb="FFFF0000"/>
      <name val="Calibri"/>
      <family val="2"/>
      <scheme val="minor"/>
    </font>
    <font>
      <sz val="14"/>
      <color theme="0"/>
      <name val="Calibri"/>
      <family val="2"/>
      <scheme val="minor"/>
    </font>
    <font>
      <b/>
      <sz val="14"/>
      <name val="Times New Roman"/>
      <family val="1"/>
    </font>
    <font>
      <b/>
      <sz val="11"/>
      <name val="Calibri"/>
      <family val="2"/>
      <scheme val="minor"/>
    </font>
    <font>
      <sz val="11"/>
      <name val="Calibri"/>
      <family val="2"/>
      <scheme val="minor"/>
    </font>
    <font>
      <sz val="12"/>
      <color rgb="FFC00000"/>
      <name val="Calibri"/>
      <family val="2"/>
      <scheme val="minor"/>
    </font>
    <font>
      <sz val="11"/>
      <color rgb="FFC00000"/>
      <name val="Calibri"/>
      <family val="2"/>
      <scheme val="minor"/>
    </font>
    <font>
      <sz val="11"/>
      <color theme="0" tint="-0.14999847407452621"/>
      <name val="Calibri"/>
      <family val="2"/>
      <scheme val="minor"/>
    </font>
    <font>
      <sz val="10"/>
      <color theme="0"/>
      <name val="Times New Roman"/>
      <family val="1"/>
    </font>
    <font>
      <b/>
      <sz val="11"/>
      <color theme="0"/>
      <name val="Times New Roman"/>
      <family val="1"/>
    </font>
    <font>
      <sz val="12"/>
      <color theme="0"/>
      <name val="Arial"/>
      <family val="2"/>
    </font>
    <font>
      <b/>
      <sz val="10"/>
      <color rgb="FFFF0000"/>
      <name val="Times New Roman"/>
      <family val="1"/>
    </font>
    <font>
      <sz val="11"/>
      <color theme="4" tint="0.79998168889431442"/>
      <name val="Calibri"/>
      <family val="2"/>
      <scheme val="minor"/>
    </font>
    <font>
      <sz val="10"/>
      <color rgb="FFFF0000"/>
      <name val="Times New Roman"/>
      <family val="1"/>
    </font>
    <font>
      <sz val="9"/>
      <color indexed="81"/>
      <name val="Tahoma"/>
      <family val="2"/>
    </font>
    <font>
      <i/>
      <sz val="12"/>
      <name val="Calibri"/>
      <family val="2"/>
      <scheme val="minor"/>
    </font>
  </fonts>
  <fills count="16">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0" tint="-4.9989318521683403E-2"/>
        <bgColor indexed="64"/>
      </patternFill>
    </fill>
    <fill>
      <patternFill patternType="solid">
        <fgColor rgb="FFA5A5A5"/>
      </patternFill>
    </fill>
    <fill>
      <patternFill patternType="solid">
        <fgColor theme="0" tint="-0.14999847407452621"/>
        <bgColor indexed="64"/>
      </patternFill>
    </fill>
    <fill>
      <patternFill patternType="solid">
        <fgColor rgb="FFFFFFCC"/>
        <bgColor indexed="64"/>
      </patternFill>
    </fill>
    <fill>
      <patternFill patternType="solid">
        <fgColor rgb="FFFFFF99"/>
        <bgColor indexed="64"/>
      </patternFill>
    </fill>
    <fill>
      <patternFill patternType="solid">
        <fgColor theme="4" tint="0.79998168889431442"/>
        <bgColor indexed="64"/>
      </patternFill>
    </fill>
    <fill>
      <patternFill patternType="solid">
        <fgColor theme="0" tint="-4.9989318521683403E-2"/>
        <bgColor theme="0" tint="-0.14999847407452621"/>
      </patternFill>
    </fill>
    <fill>
      <patternFill patternType="solid">
        <fgColor theme="0"/>
        <bgColor theme="0" tint="-0.14999847407452621"/>
      </patternFill>
    </fill>
    <fill>
      <patternFill patternType="solid">
        <fgColor rgb="FFFFFFE1"/>
        <bgColor indexed="64"/>
      </patternFill>
    </fill>
    <fill>
      <patternFill patternType="solid">
        <fgColor theme="9" tint="0.79998168889431442"/>
        <bgColor indexed="64"/>
      </patternFill>
    </fill>
    <fill>
      <patternFill patternType="solid">
        <fgColor theme="4" tint="0.59999389629810485"/>
        <bgColor indexed="64"/>
      </patternFill>
    </fill>
  </fills>
  <borders count="46">
    <border>
      <left/>
      <right/>
      <top/>
      <bottom/>
      <diagonal/>
    </border>
    <border>
      <left style="double">
        <color indexed="64"/>
      </left>
      <right/>
      <top/>
      <bottom/>
      <diagonal/>
    </border>
    <border>
      <left/>
      <right/>
      <top/>
      <bottom style="thin">
        <color indexed="64"/>
      </bottom>
      <diagonal/>
    </border>
    <border>
      <left/>
      <right style="double">
        <color indexed="64"/>
      </right>
      <top/>
      <bottom/>
      <diagonal/>
    </border>
    <border>
      <left/>
      <right/>
      <top style="thin">
        <color indexed="64"/>
      </top>
      <bottom style="thin">
        <color indexed="64"/>
      </bottom>
      <diagonal/>
    </border>
    <border>
      <left/>
      <right/>
      <top/>
      <bottom style="double">
        <color indexed="64"/>
      </bottom>
      <diagonal/>
    </border>
    <border>
      <left/>
      <right style="double">
        <color indexed="64"/>
      </right>
      <top/>
      <bottom style="double">
        <color indexed="64"/>
      </bottom>
      <diagonal/>
    </border>
    <border>
      <left/>
      <right/>
      <top style="double">
        <color indexed="64"/>
      </top>
      <bottom/>
      <diagonal/>
    </border>
    <border>
      <left style="double">
        <color indexed="64"/>
      </left>
      <right/>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style="double">
        <color indexed="64"/>
      </right>
      <top style="double">
        <color indexed="64"/>
      </top>
      <bottom/>
      <diagonal/>
    </border>
    <border>
      <left style="double">
        <color indexed="64"/>
      </left>
      <right/>
      <top style="double">
        <color indexed="64"/>
      </top>
      <bottom/>
      <diagonal/>
    </border>
    <border>
      <left style="thin">
        <color rgb="FFDDDDDD"/>
      </left>
      <right style="thin">
        <color rgb="FFDDDDDD"/>
      </right>
      <top style="thin">
        <color rgb="FFDDDDDD"/>
      </top>
      <bottom style="thin">
        <color rgb="FFDDDDDD"/>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double">
        <color theme="0" tint="-0.34998626667073579"/>
      </top>
      <bottom style="double">
        <color theme="0" tint="-0.34998626667073579"/>
      </bottom>
      <diagonal/>
    </border>
    <border>
      <left style="medium">
        <color indexed="64"/>
      </left>
      <right/>
      <top style="double">
        <color theme="0" tint="-0.34998626667073579"/>
      </top>
      <bottom style="double">
        <color theme="0" tint="-0.34998626667073579"/>
      </bottom>
      <diagonal/>
    </border>
    <border>
      <left style="medium">
        <color indexed="64"/>
      </left>
      <right/>
      <top style="double">
        <color theme="0" tint="-0.34998626667073579"/>
      </top>
      <bottom style="medium">
        <color indexed="64"/>
      </bottom>
      <diagonal/>
    </border>
    <border>
      <left style="medium">
        <color indexed="64"/>
      </left>
      <right style="double">
        <color theme="0" tint="-0.34998626667073579"/>
      </right>
      <top style="medium">
        <color indexed="64"/>
      </top>
      <bottom/>
      <diagonal/>
    </border>
    <border>
      <left style="double">
        <color theme="0" tint="-0.34998626667073579"/>
      </left>
      <right/>
      <top style="medium">
        <color indexed="64"/>
      </top>
      <bottom/>
      <diagonal/>
    </border>
    <border>
      <left style="double">
        <color theme="0" tint="-0.34998626667073579"/>
      </left>
      <right style="medium">
        <color indexed="64"/>
      </right>
      <top style="medium">
        <color indexed="64"/>
      </top>
      <bottom/>
      <diagonal/>
    </border>
    <border>
      <left style="medium">
        <color indexed="64"/>
      </left>
      <right style="double">
        <color theme="0" tint="-0.34998626667073579"/>
      </right>
      <top/>
      <bottom/>
      <diagonal/>
    </border>
    <border>
      <left style="double">
        <color theme="0" tint="-0.34998626667073579"/>
      </left>
      <right style="medium">
        <color indexed="64"/>
      </right>
      <top/>
      <bottom style="medium">
        <color indexed="64"/>
      </bottom>
      <diagonal/>
    </border>
    <border>
      <left style="double">
        <color theme="0" tint="-0.34998626667073579"/>
      </left>
      <right style="medium">
        <color indexed="64"/>
      </right>
      <top/>
      <bottom/>
      <diagonal/>
    </border>
    <border>
      <left style="double">
        <color theme="0" tint="-0.34998626667073579"/>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right/>
      <top style="thin">
        <color theme="4" tint="0.59996337778862885"/>
      </top>
      <bottom/>
      <diagonal/>
    </border>
    <border>
      <left style="medium">
        <color indexed="64"/>
      </left>
      <right style="medium">
        <color indexed="64"/>
      </right>
      <top/>
      <bottom style="medium">
        <color indexed="64"/>
      </bottom>
      <diagonal/>
    </border>
    <border>
      <left style="medium">
        <color indexed="64"/>
      </left>
      <right style="double">
        <color theme="0" tint="-0.34998626667073579"/>
      </right>
      <top/>
      <bottom style="medium">
        <color indexed="64"/>
      </bottom>
      <diagonal/>
    </border>
  </borders>
  <cellStyleXfs count="5">
    <xf numFmtId="0" fontId="0" fillId="0" borderId="0"/>
    <xf numFmtId="43" fontId="6" fillId="0" borderId="0" applyFont="0" applyFill="0" applyBorder="0" applyAlignment="0" applyProtection="0"/>
    <xf numFmtId="44" fontId="6" fillId="0" borderId="0" applyFont="0" applyFill="0" applyBorder="0" applyAlignment="0" applyProtection="0"/>
    <xf numFmtId="0" fontId="5" fillId="0" borderId="0"/>
    <xf numFmtId="0" fontId="10" fillId="6" borderId="18" applyNumberFormat="0" applyAlignment="0" applyProtection="0"/>
  </cellStyleXfs>
  <cellXfs count="314">
    <xf numFmtId="0" fontId="0" fillId="0" borderId="0" xfId="0"/>
    <xf numFmtId="0" fontId="2" fillId="0" borderId="0" xfId="0" applyFont="1"/>
    <xf numFmtId="0" fontId="3" fillId="0" borderId="3" xfId="0" applyFont="1" applyBorder="1" applyAlignment="1">
      <alignment horizontal="center" vertical="center"/>
    </xf>
    <xf numFmtId="0" fontId="2" fillId="0" borderId="0" xfId="0" applyFont="1" applyAlignment="1">
      <alignment horizontal="center" vertical="center"/>
    </xf>
    <xf numFmtId="164" fontId="2" fillId="0" borderId="0" xfId="0" applyNumberFormat="1" applyFont="1"/>
    <xf numFmtId="164" fontId="2" fillId="0" borderId="0" xfId="0" applyNumberFormat="1" applyFont="1" applyAlignment="1">
      <alignment horizontal="right"/>
    </xf>
    <xf numFmtId="0" fontId="2" fillId="0" borderId="7" xfId="0" applyFont="1" applyBorder="1"/>
    <xf numFmtId="164" fontId="2" fillId="0" borderId="7" xfId="0" quotePrefix="1" applyNumberFormat="1" applyFont="1" applyBorder="1" applyAlignment="1">
      <alignment horizontal="left"/>
    </xf>
    <xf numFmtId="0" fontId="3" fillId="0" borderId="0" xfId="0" quotePrefix="1" applyFont="1" applyAlignment="1">
      <alignment horizontal="right"/>
    </xf>
    <xf numFmtId="0" fontId="2" fillId="0" borderId="0" xfId="0" applyFont="1" applyAlignment="1">
      <alignment vertical="center"/>
    </xf>
    <xf numFmtId="0" fontId="1" fillId="3" borderId="0" xfId="0" quotePrefix="1" applyFont="1" applyFill="1" applyAlignment="1">
      <alignment horizontal="left" vertical="center"/>
    </xf>
    <xf numFmtId="0" fontId="2" fillId="3" borderId="0" xfId="0" quotePrefix="1" applyFont="1" applyFill="1" applyAlignment="1">
      <alignment horizontal="left" vertical="center"/>
    </xf>
    <xf numFmtId="165" fontId="2" fillId="5" borderId="2" xfId="2" applyNumberFormat="1" applyFont="1" applyFill="1" applyBorder="1" applyAlignment="1" applyProtection="1">
      <alignment horizontal="center"/>
    </xf>
    <xf numFmtId="165" fontId="2" fillId="5" borderId="4" xfId="2" applyNumberFormat="1" applyFont="1" applyFill="1" applyBorder="1" applyAlignment="1" applyProtection="1">
      <alignment horizontal="center"/>
    </xf>
    <xf numFmtId="165" fontId="3" fillId="5" borderId="2" xfId="2" applyNumberFormat="1" applyFont="1" applyFill="1" applyBorder="1" applyAlignment="1" applyProtection="1">
      <alignment horizontal="center"/>
    </xf>
    <xf numFmtId="0" fontId="0" fillId="0" borderId="14" xfId="0" applyBorder="1" applyAlignment="1">
      <alignment vertical="center" wrapText="1"/>
    </xf>
    <xf numFmtId="0" fontId="0" fillId="0" borderId="0" xfId="0" pivotButton="1"/>
    <xf numFmtId="0" fontId="0" fillId="0" borderId="0" xfId="0" applyAlignment="1">
      <alignment horizontal="left"/>
    </xf>
    <xf numFmtId="14" fontId="0" fillId="0" borderId="0" xfId="0" applyNumberFormat="1"/>
    <xf numFmtId="1" fontId="0" fillId="0" borderId="0" xfId="0" applyNumberFormat="1"/>
    <xf numFmtId="164" fontId="0" fillId="0" borderId="0" xfId="0" applyNumberFormat="1"/>
    <xf numFmtId="49" fontId="0" fillId="0" borderId="0" xfId="0" applyNumberFormat="1"/>
    <xf numFmtId="165" fontId="3" fillId="0" borderId="2" xfId="2" applyNumberFormat="1" applyFont="1" applyBorder="1" applyAlignment="1" applyProtection="1">
      <alignment horizontal="center"/>
    </xf>
    <xf numFmtId="165" fontId="3" fillId="0" borderId="4" xfId="2" applyNumberFormat="1" applyFont="1" applyBorder="1" applyAlignment="1" applyProtection="1">
      <alignment horizontal="center"/>
    </xf>
    <xf numFmtId="2" fontId="2" fillId="0" borderId="2" xfId="1" applyNumberFormat="1" applyFont="1" applyFill="1" applyBorder="1" applyAlignment="1" applyProtection="1">
      <alignment horizontal="center"/>
    </xf>
    <xf numFmtId="165" fontId="2" fillId="0" borderId="2" xfId="1" applyNumberFormat="1" applyFont="1" applyFill="1" applyBorder="1" applyAlignment="1" applyProtection="1">
      <alignment horizontal="center"/>
    </xf>
    <xf numFmtId="0" fontId="8" fillId="0" borderId="0" xfId="0" applyFont="1"/>
    <xf numFmtId="0" fontId="8" fillId="0" borderId="0" xfId="0" applyFont="1" applyAlignment="1">
      <alignment horizontal="right"/>
    </xf>
    <xf numFmtId="0" fontId="16" fillId="0" borderId="0" xfId="0" applyFont="1"/>
    <xf numFmtId="166" fontId="0" fillId="0" borderId="0" xfId="0" applyNumberFormat="1"/>
    <xf numFmtId="0" fontId="16" fillId="0" borderId="0" xfId="0" applyFont="1" applyAlignment="1">
      <alignment horizontal="left" vertical="top"/>
    </xf>
    <xf numFmtId="0" fontId="0" fillId="0" borderId="0" xfId="0" applyAlignment="1">
      <alignment horizontal="left" vertical="top"/>
    </xf>
    <xf numFmtId="0" fontId="0" fillId="0" borderId="14" xfId="0" applyBorder="1" applyAlignment="1">
      <alignment horizontal="left" vertical="top" wrapText="1"/>
    </xf>
    <xf numFmtId="1" fontId="0" fillId="0" borderId="0" xfId="0" applyNumberFormat="1" applyAlignment="1">
      <alignment horizontal="left" vertical="top"/>
    </xf>
    <xf numFmtId="2" fontId="0" fillId="0" borderId="0" xfId="0" applyNumberFormat="1"/>
    <xf numFmtId="0" fontId="19" fillId="0" borderId="0" xfId="0" applyFont="1"/>
    <xf numFmtId="0" fontId="3" fillId="0" borderId="2" xfId="0" applyFont="1" applyBorder="1" applyAlignment="1">
      <alignment horizontal="center"/>
    </xf>
    <xf numFmtId="14" fontId="3" fillId="9" borderId="4" xfId="0" applyNumberFormat="1" applyFont="1" applyFill="1" applyBorder="1" applyAlignment="1" applyProtection="1">
      <alignment horizontal="center"/>
      <protection locked="0"/>
    </xf>
    <xf numFmtId="0" fontId="20" fillId="0" borderId="0" xfId="0" applyFont="1"/>
    <xf numFmtId="1" fontId="13" fillId="0" borderId="0" xfId="0" applyNumberFormat="1" applyFont="1" applyAlignment="1">
      <alignment horizontal="left" vertical="center"/>
    </xf>
    <xf numFmtId="1" fontId="21" fillId="0" borderId="0" xfId="0" applyNumberFormat="1" applyFont="1" applyAlignment="1">
      <alignment horizontal="left" vertical="center"/>
    </xf>
    <xf numFmtId="0" fontId="21" fillId="0" borderId="0" xfId="0" applyFont="1" applyAlignment="1">
      <alignment horizontal="left" vertical="center"/>
    </xf>
    <xf numFmtId="0" fontId="13" fillId="0" borderId="0" xfId="0" applyFont="1" applyAlignment="1">
      <alignment horizontal="left" vertical="center"/>
    </xf>
    <xf numFmtId="0" fontId="12" fillId="0" borderId="0" xfId="0" applyFont="1" applyAlignment="1">
      <alignment horizontal="left" vertical="center"/>
    </xf>
    <xf numFmtId="165" fontId="12" fillId="0" borderId="0" xfId="0" applyNumberFormat="1" applyFont="1" applyAlignment="1">
      <alignment horizontal="left" vertical="center"/>
    </xf>
    <xf numFmtId="14" fontId="3" fillId="0" borderId="4" xfId="0" applyNumberFormat="1" applyFont="1" applyBorder="1" applyAlignment="1">
      <alignment horizontal="center"/>
    </xf>
    <xf numFmtId="1" fontId="14" fillId="0" borderId="0" xfId="0" applyNumberFormat="1" applyFont="1" applyAlignment="1">
      <alignment horizontal="left" vertical="center"/>
    </xf>
    <xf numFmtId="0" fontId="14" fillId="0" borderId="0" xfId="0" applyFont="1" applyAlignment="1">
      <alignment horizontal="left" vertical="center"/>
    </xf>
    <xf numFmtId="165" fontId="14" fillId="0" borderId="0" xfId="0" applyNumberFormat="1" applyFont="1" applyAlignment="1">
      <alignment horizontal="left" vertical="center"/>
    </xf>
    <xf numFmtId="0" fontId="2" fillId="0" borderId="0" xfId="0" quotePrefix="1" applyFont="1"/>
    <xf numFmtId="0" fontId="2" fillId="0" borderId="7" xfId="0" quotePrefix="1" applyFont="1" applyBorder="1"/>
    <xf numFmtId="164" fontId="4" fillId="0" borderId="7" xfId="0" quotePrefix="1" applyNumberFormat="1" applyFont="1" applyBorder="1"/>
    <xf numFmtId="164" fontId="4" fillId="0" borderId="0" xfId="0" quotePrefix="1" applyNumberFormat="1" applyFont="1"/>
    <xf numFmtId="165" fontId="21" fillId="4" borderId="0" xfId="0" applyNumberFormat="1" applyFont="1" applyFill="1" applyAlignment="1">
      <alignment horizontal="left" vertical="center"/>
    </xf>
    <xf numFmtId="165" fontId="13" fillId="0" borderId="0" xfId="0" applyNumberFormat="1" applyFont="1" applyAlignment="1">
      <alignment horizontal="left" vertical="center"/>
    </xf>
    <xf numFmtId="0" fontId="13" fillId="4" borderId="0" xfId="0" applyFont="1" applyFill="1" applyAlignment="1">
      <alignment horizontal="left" vertical="center"/>
    </xf>
    <xf numFmtId="0" fontId="21" fillId="4" borderId="0" xfId="0" applyFont="1" applyFill="1" applyAlignment="1">
      <alignment horizontal="left" vertical="center"/>
    </xf>
    <xf numFmtId="0" fontId="18" fillId="0" borderId="0" xfId="0" applyFont="1" applyAlignment="1">
      <alignment horizontal="left" vertical="top"/>
    </xf>
    <xf numFmtId="165" fontId="23" fillId="0" borderId="0" xfId="0" applyNumberFormat="1" applyFont="1" applyAlignment="1">
      <alignment horizontal="left" vertical="top"/>
    </xf>
    <xf numFmtId="165" fontId="22" fillId="4" borderId="0" xfId="0" applyNumberFormat="1" applyFont="1" applyFill="1" applyAlignment="1">
      <alignment horizontal="left" vertical="top"/>
    </xf>
    <xf numFmtId="0" fontId="12" fillId="0" borderId="0" xfId="0" applyFont="1" applyAlignment="1">
      <alignment horizontal="left" vertical="top"/>
    </xf>
    <xf numFmtId="165" fontId="13" fillId="0" borderId="0" xfId="0" applyNumberFormat="1" applyFont="1" applyAlignment="1">
      <alignment horizontal="left" vertical="top"/>
    </xf>
    <xf numFmtId="165" fontId="21" fillId="4" borderId="0" xfId="0" applyNumberFormat="1" applyFont="1" applyFill="1" applyAlignment="1">
      <alignment horizontal="left" vertical="top"/>
    </xf>
    <xf numFmtId="0" fontId="0" fillId="0" borderId="0" xfId="0" applyAlignment="1">
      <alignment horizontal="right"/>
    </xf>
    <xf numFmtId="14" fontId="13" fillId="0" borderId="0" xfId="0" applyNumberFormat="1" applyFont="1" applyAlignment="1">
      <alignment horizontal="left" vertical="center"/>
    </xf>
    <xf numFmtId="14" fontId="21" fillId="4" borderId="0" xfId="0" applyNumberFormat="1" applyFont="1" applyFill="1" applyAlignment="1">
      <alignment horizontal="left" vertical="center"/>
    </xf>
    <xf numFmtId="14" fontId="12" fillId="0" borderId="0" xfId="0" applyNumberFormat="1" applyFont="1" applyAlignment="1">
      <alignment horizontal="left" vertical="center"/>
    </xf>
    <xf numFmtId="0" fontId="0" fillId="0" borderId="0" xfId="0" applyAlignment="1">
      <alignment vertical="center"/>
    </xf>
    <xf numFmtId="1" fontId="0" fillId="0" borderId="26" xfId="0" applyNumberFormat="1" applyBorder="1" applyAlignment="1">
      <alignment horizontal="center"/>
    </xf>
    <xf numFmtId="0" fontId="0" fillId="0" borderId="24" xfId="0" applyBorder="1" applyAlignment="1">
      <alignment horizontal="center"/>
    </xf>
    <xf numFmtId="0" fontId="0" fillId="0" borderId="21" xfId="0" applyBorder="1" applyAlignment="1">
      <alignment horizontal="center"/>
    </xf>
    <xf numFmtId="0" fontId="0" fillId="0" borderId="27" xfId="0" applyBorder="1" applyAlignment="1">
      <alignment horizontal="center"/>
    </xf>
    <xf numFmtId="0" fontId="0" fillId="0" borderId="0" xfId="0" applyAlignment="1">
      <alignment horizontal="center"/>
    </xf>
    <xf numFmtId="0" fontId="0" fillId="0" borderId="22" xfId="0" applyBorder="1" applyAlignment="1">
      <alignment horizontal="center"/>
    </xf>
    <xf numFmtId="0" fontId="0" fillId="0" borderId="28" xfId="0" applyBorder="1" applyAlignment="1">
      <alignment horizontal="center"/>
    </xf>
    <xf numFmtId="0" fontId="0" fillId="0" borderId="39" xfId="0" applyBorder="1" applyAlignment="1">
      <alignment horizontal="center"/>
    </xf>
    <xf numFmtId="0" fontId="0" fillId="0" borderId="23" xfId="0" applyBorder="1" applyAlignment="1">
      <alignment horizontal="center"/>
    </xf>
    <xf numFmtId="0" fontId="0" fillId="14" borderId="25" xfId="0" applyFill="1" applyBorder="1"/>
    <xf numFmtId="0" fontId="15" fillId="10" borderId="15" xfId="4" applyFont="1" applyFill="1" applyBorder="1" applyAlignment="1" applyProtection="1">
      <alignment horizontal="center" vertical="center" wrapText="1"/>
    </xf>
    <xf numFmtId="0" fontId="25" fillId="10" borderId="26" xfId="4" applyFont="1" applyFill="1" applyBorder="1" applyAlignment="1" applyProtection="1">
      <alignment horizontal="center" vertical="center" wrapText="1"/>
    </xf>
    <xf numFmtId="0" fontId="25" fillId="10" borderId="32" xfId="4" applyFont="1" applyFill="1" applyBorder="1" applyAlignment="1" applyProtection="1">
      <alignment horizontal="center" vertical="center" wrapText="1"/>
    </xf>
    <xf numFmtId="0" fontId="25" fillId="10" borderId="34" xfId="4" applyFont="1" applyFill="1" applyBorder="1" applyAlignment="1" applyProtection="1">
      <alignment horizontal="center" vertical="center" wrapText="1"/>
    </xf>
    <xf numFmtId="0" fontId="16" fillId="0" borderId="0" xfId="0" applyFont="1" applyAlignment="1">
      <alignment horizontal="right"/>
    </xf>
    <xf numFmtId="14" fontId="26" fillId="10" borderId="30" xfId="4" applyNumberFormat="1" applyFont="1" applyFill="1" applyBorder="1" applyAlignment="1" applyProtection="1">
      <alignment horizontal="right" vertical="center"/>
    </xf>
    <xf numFmtId="14" fontId="26" fillId="10" borderId="29" xfId="4" applyNumberFormat="1" applyFont="1" applyFill="1" applyBorder="1" applyAlignment="1" applyProtection="1">
      <alignment horizontal="right" vertical="center"/>
    </xf>
    <xf numFmtId="164" fontId="26" fillId="5" borderId="26" xfId="0" applyNumberFormat="1" applyFont="1" applyFill="1" applyBorder="1" applyAlignment="1">
      <alignment horizontal="left" vertical="center" wrapText="1"/>
    </xf>
    <xf numFmtId="165" fontId="26" fillId="5" borderId="19" xfId="4" applyNumberFormat="1" applyFont="1" applyFill="1" applyBorder="1" applyAlignment="1" applyProtection="1">
      <alignment horizontal="right" vertical="center"/>
    </xf>
    <xf numFmtId="165" fontId="19" fillId="0" borderId="0" xfId="0" applyNumberFormat="1" applyFont="1" applyAlignment="1">
      <alignment horizontal="left" vertical="center"/>
    </xf>
    <xf numFmtId="165" fontId="20" fillId="4" borderId="0" xfId="0" applyNumberFormat="1" applyFont="1" applyFill="1" applyAlignment="1">
      <alignment horizontal="left" vertical="center"/>
    </xf>
    <xf numFmtId="0" fontId="0" fillId="0" borderId="0" xfId="0" applyAlignment="1">
      <alignment horizontal="left" vertical="center"/>
    </xf>
    <xf numFmtId="164" fontId="26" fillId="12" borderId="27" xfId="0" applyNumberFormat="1" applyFont="1" applyFill="1" applyBorder="1" applyAlignment="1">
      <alignment horizontal="left" vertical="center" wrapText="1"/>
    </xf>
    <xf numFmtId="165" fontId="26" fillId="4" borderId="20" xfId="4" applyNumberFormat="1" applyFont="1" applyFill="1" applyBorder="1" applyAlignment="1" applyProtection="1">
      <alignment horizontal="right" vertical="center"/>
    </xf>
    <xf numFmtId="164" fontId="26" fillId="5" borderId="27" xfId="0" applyNumberFormat="1" applyFont="1" applyFill="1" applyBorder="1" applyAlignment="1">
      <alignment horizontal="left" vertical="center" wrapText="1"/>
    </xf>
    <xf numFmtId="165" fontId="26" fillId="5" borderId="20" xfId="4" applyNumberFormat="1" applyFont="1" applyFill="1" applyBorder="1" applyAlignment="1" applyProtection="1">
      <alignment horizontal="right" vertical="center"/>
    </xf>
    <xf numFmtId="0" fontId="19" fillId="4" borderId="0" xfId="0" applyFont="1" applyFill="1" applyAlignment="1">
      <alignment horizontal="left" vertical="center"/>
    </xf>
    <xf numFmtId="0" fontId="19" fillId="4" borderId="0" xfId="0" applyFont="1" applyFill="1" applyAlignment="1">
      <alignment horizontal="left" vertical="center" wrapText="1"/>
    </xf>
    <xf numFmtId="165" fontId="19" fillId="4" borderId="0" xfId="0" applyNumberFormat="1" applyFont="1" applyFill="1" applyAlignment="1">
      <alignment horizontal="left" vertical="center"/>
    </xf>
    <xf numFmtId="1" fontId="20" fillId="4" borderId="0" xfId="0" applyNumberFormat="1" applyFont="1" applyFill="1" applyAlignment="1">
      <alignment horizontal="left" vertical="center"/>
    </xf>
    <xf numFmtId="1" fontId="19" fillId="0" borderId="0" xfId="0" applyNumberFormat="1" applyFont="1" applyAlignment="1">
      <alignment horizontal="left" vertical="center"/>
    </xf>
    <xf numFmtId="1" fontId="26" fillId="0" borderId="0" xfId="0" applyNumberFormat="1" applyFont="1" applyAlignment="1">
      <alignment horizontal="left" vertical="center"/>
    </xf>
    <xf numFmtId="1" fontId="20" fillId="0" borderId="0" xfId="0" applyNumberFormat="1" applyFont="1" applyAlignment="1">
      <alignment horizontal="left" vertical="center"/>
    </xf>
    <xf numFmtId="0" fontId="26" fillId="5" borderId="19" xfId="0" applyFont="1" applyFill="1" applyBorder="1" applyAlignment="1">
      <alignment horizontal="left" vertical="center" wrapText="1"/>
    </xf>
    <xf numFmtId="165" fontId="26" fillId="8" borderId="26" xfId="0" applyNumberFormat="1" applyFont="1" applyFill="1" applyBorder="1" applyAlignment="1" applyProtection="1">
      <alignment horizontal="right" vertical="center"/>
      <protection locked="0"/>
    </xf>
    <xf numFmtId="165" fontId="26" fillId="8" borderId="34" xfId="0" applyNumberFormat="1" applyFont="1" applyFill="1" applyBorder="1" applyAlignment="1" applyProtection="1">
      <alignment horizontal="right" vertical="center"/>
      <protection locked="0"/>
    </xf>
    <xf numFmtId="0" fontId="26" fillId="12" borderId="20" xfId="0" applyFont="1" applyFill="1" applyBorder="1" applyAlignment="1">
      <alignment horizontal="left" vertical="center" wrapText="1"/>
    </xf>
    <xf numFmtId="165" fontId="26" fillId="13" borderId="27" xfId="0" applyNumberFormat="1" applyFont="1" applyFill="1" applyBorder="1" applyAlignment="1" applyProtection="1">
      <alignment horizontal="right" vertical="center"/>
      <protection locked="0"/>
    </xf>
    <xf numFmtId="165" fontId="26" fillId="13" borderId="20" xfId="0" applyNumberFormat="1" applyFont="1" applyFill="1" applyBorder="1" applyAlignment="1" applyProtection="1">
      <alignment horizontal="right" vertical="center"/>
      <protection locked="0"/>
    </xf>
    <xf numFmtId="0" fontId="26" fillId="5" borderId="20" xfId="0" applyFont="1" applyFill="1" applyBorder="1" applyAlignment="1">
      <alignment horizontal="left" vertical="center" wrapText="1"/>
    </xf>
    <xf numFmtId="165" fontId="26" fillId="8" borderId="27" xfId="0" applyNumberFormat="1" applyFont="1" applyFill="1" applyBorder="1" applyAlignment="1" applyProtection="1">
      <alignment horizontal="right" vertical="center"/>
      <protection locked="0"/>
    </xf>
    <xf numFmtId="165" fontId="26" fillId="8" borderId="37" xfId="0" applyNumberFormat="1" applyFont="1" applyFill="1" applyBorder="1" applyAlignment="1" applyProtection="1">
      <alignment horizontal="right" vertical="center"/>
      <protection locked="0"/>
    </xf>
    <xf numFmtId="165" fontId="26" fillId="13" borderId="37" xfId="0" applyNumberFormat="1" applyFont="1" applyFill="1" applyBorder="1" applyAlignment="1" applyProtection="1">
      <alignment horizontal="right" vertical="center"/>
      <protection locked="0"/>
    </xf>
    <xf numFmtId="0" fontId="19" fillId="0" borderId="0" xfId="0" quotePrefix="1" applyFont="1" applyAlignment="1">
      <alignment horizontal="left" vertical="center"/>
    </xf>
    <xf numFmtId="2" fontId="26" fillId="11" borderId="19" xfId="0" quotePrefix="1" applyNumberFormat="1" applyFont="1" applyFill="1" applyBorder="1" applyAlignment="1">
      <alignment horizontal="left" vertical="center" wrapText="1"/>
    </xf>
    <xf numFmtId="2" fontId="19" fillId="0" borderId="0" xfId="0" quotePrefix="1" applyNumberFormat="1" applyFont="1" applyAlignment="1">
      <alignment horizontal="left" vertical="center"/>
    </xf>
    <xf numFmtId="2" fontId="19" fillId="0" borderId="0" xfId="0" applyNumberFormat="1" applyFont="1" applyAlignment="1">
      <alignment horizontal="left" vertical="center"/>
    </xf>
    <xf numFmtId="2" fontId="20" fillId="4" borderId="0" xfId="0" applyNumberFormat="1" applyFont="1" applyFill="1" applyAlignment="1">
      <alignment horizontal="left" vertical="center"/>
    </xf>
    <xf numFmtId="2" fontId="0" fillId="0" borderId="0" xfId="0" applyNumberFormat="1" applyAlignment="1">
      <alignment horizontal="left" vertical="center"/>
    </xf>
    <xf numFmtId="164" fontId="26" fillId="0" borderId="20" xfId="0" applyNumberFormat="1" applyFont="1" applyBorder="1" applyAlignment="1">
      <alignment horizontal="left" vertical="center" wrapText="1"/>
    </xf>
    <xf numFmtId="165" fontId="26" fillId="4" borderId="35" xfId="0" applyNumberFormat="1" applyFont="1" applyFill="1" applyBorder="1" applyAlignment="1">
      <alignment horizontal="right" vertical="center"/>
    </xf>
    <xf numFmtId="164" fontId="26" fillId="11" borderId="20" xfId="0" applyNumberFormat="1" applyFont="1" applyFill="1" applyBorder="1" applyAlignment="1">
      <alignment horizontal="left" vertical="center" wrapText="1"/>
    </xf>
    <xf numFmtId="165" fontId="26" fillId="8" borderId="20" xfId="0" applyNumberFormat="1" applyFont="1" applyFill="1" applyBorder="1" applyAlignment="1" applyProtection="1">
      <alignment horizontal="right" vertical="center"/>
      <protection locked="0"/>
    </xf>
    <xf numFmtId="165" fontId="26" fillId="5" borderId="35" xfId="0" applyNumberFormat="1" applyFont="1" applyFill="1" applyBorder="1" applyAlignment="1">
      <alignment horizontal="right" vertical="center"/>
    </xf>
    <xf numFmtId="164" fontId="26" fillId="11" borderId="19" xfId="0" applyNumberFormat="1" applyFont="1" applyFill="1" applyBorder="1" applyAlignment="1">
      <alignment horizontal="left" vertical="center" wrapText="1"/>
    </xf>
    <xf numFmtId="165" fontId="26" fillId="8" borderId="19" xfId="0" applyNumberFormat="1" applyFont="1" applyFill="1" applyBorder="1" applyAlignment="1" applyProtection="1">
      <alignment horizontal="right" vertical="center"/>
      <protection locked="0"/>
    </xf>
    <xf numFmtId="165" fontId="26" fillId="8" borderId="33" xfId="0" applyNumberFormat="1" applyFont="1" applyFill="1" applyBorder="1" applyAlignment="1" applyProtection="1">
      <alignment horizontal="right" vertical="center"/>
      <protection locked="0"/>
    </xf>
    <xf numFmtId="165" fontId="26" fillId="4" borderId="38" xfId="0" applyNumberFormat="1" applyFont="1" applyFill="1" applyBorder="1" applyAlignment="1">
      <alignment horizontal="right" vertical="center"/>
    </xf>
    <xf numFmtId="165" fontId="26" fillId="13" borderId="38" xfId="0" applyNumberFormat="1" applyFont="1" applyFill="1" applyBorder="1" applyAlignment="1" applyProtection="1">
      <alignment horizontal="right" vertical="center"/>
      <protection locked="0"/>
    </xf>
    <xf numFmtId="165" fontId="26" fillId="8" borderId="38" xfId="0" applyNumberFormat="1" applyFont="1" applyFill="1" applyBorder="1" applyAlignment="1" applyProtection="1">
      <alignment horizontal="right" vertical="center"/>
      <protection locked="0"/>
    </xf>
    <xf numFmtId="0" fontId="25" fillId="4" borderId="20" xfId="0" applyFont="1" applyFill="1" applyBorder="1" applyAlignment="1">
      <alignment horizontal="left" vertical="center" wrapText="1"/>
    </xf>
    <xf numFmtId="165" fontId="26" fillId="4" borderId="27" xfId="4" applyNumberFormat="1" applyFont="1" applyFill="1" applyBorder="1" applyAlignment="1" applyProtection="1">
      <alignment horizontal="right" vertical="center"/>
    </xf>
    <xf numFmtId="164" fontId="25" fillId="0" borderId="20" xfId="0" applyNumberFormat="1" applyFont="1" applyBorder="1" applyAlignment="1">
      <alignment horizontal="left" vertical="center" wrapText="1"/>
    </xf>
    <xf numFmtId="165" fontId="26" fillId="4" borderId="35" xfId="4" applyNumberFormat="1" applyFont="1" applyFill="1" applyBorder="1" applyAlignment="1" applyProtection="1">
      <alignment horizontal="right" vertical="center"/>
    </xf>
    <xf numFmtId="165" fontId="26" fillId="5" borderId="20" xfId="0" applyNumberFormat="1" applyFont="1" applyFill="1" applyBorder="1" applyAlignment="1">
      <alignment horizontal="right" vertical="center"/>
    </xf>
    <xf numFmtId="165" fontId="26" fillId="5" borderId="38" xfId="0" applyNumberFormat="1" applyFont="1" applyFill="1" applyBorder="1" applyAlignment="1">
      <alignment horizontal="right" vertical="center"/>
    </xf>
    <xf numFmtId="165" fontId="26" fillId="5" borderId="37" xfId="0" applyNumberFormat="1" applyFont="1" applyFill="1" applyBorder="1" applyAlignment="1">
      <alignment horizontal="right" vertical="center"/>
    </xf>
    <xf numFmtId="165" fontId="26" fillId="5" borderId="22" xfId="0" applyNumberFormat="1" applyFont="1" applyFill="1" applyBorder="1" applyAlignment="1">
      <alignment horizontal="right" vertical="center"/>
    </xf>
    <xf numFmtId="165" fontId="26" fillId="5" borderId="26" xfId="4" applyNumberFormat="1" applyFont="1" applyFill="1" applyBorder="1" applyAlignment="1" applyProtection="1">
      <alignment horizontal="right" vertical="center"/>
    </xf>
    <xf numFmtId="165" fontId="26" fillId="5" borderId="27" xfId="4" applyNumberFormat="1" applyFont="1" applyFill="1" applyBorder="1" applyAlignment="1" applyProtection="1">
      <alignment horizontal="right" vertical="center"/>
    </xf>
    <xf numFmtId="164" fontId="25" fillId="11" borderId="20" xfId="0" applyNumberFormat="1" applyFont="1" applyFill="1" applyBorder="1" applyAlignment="1">
      <alignment horizontal="left" vertical="center" wrapText="1"/>
    </xf>
    <xf numFmtId="164" fontId="25" fillId="12" borderId="27" xfId="0" applyNumberFormat="1" applyFont="1" applyFill="1" applyBorder="1" applyAlignment="1">
      <alignment horizontal="left" vertical="center" wrapText="1"/>
    </xf>
    <xf numFmtId="0" fontId="26" fillId="0" borderId="0" xfId="0" applyFont="1" applyAlignment="1">
      <alignment vertical="top" wrapText="1"/>
    </xf>
    <xf numFmtId="165" fontId="25" fillId="0" borderId="0" xfId="4" applyNumberFormat="1" applyFont="1" applyFill="1" applyBorder="1" applyAlignment="1" applyProtection="1">
      <alignment horizontal="right" vertical="center"/>
    </xf>
    <xf numFmtId="0" fontId="13" fillId="0" borderId="0" xfId="0" applyFont="1" applyAlignment="1">
      <alignment horizontal="left" vertical="center" wrapText="1"/>
    </xf>
    <xf numFmtId="0" fontId="19" fillId="0" borderId="0" xfId="0" applyFont="1" applyAlignment="1">
      <alignment horizontal="left" vertical="center" wrapText="1"/>
    </xf>
    <xf numFmtId="2" fontId="0" fillId="5" borderId="32" xfId="4" applyNumberFormat="1" applyFont="1" applyFill="1" applyBorder="1" applyAlignment="1" applyProtection="1">
      <alignment horizontal="right" vertical="center"/>
    </xf>
    <xf numFmtId="0" fontId="13" fillId="0" borderId="0" xfId="0" applyFont="1" applyAlignment="1">
      <alignment vertical="center"/>
    </xf>
    <xf numFmtId="0" fontId="19" fillId="4" borderId="22" xfId="0" applyFont="1" applyFill="1" applyBorder="1" applyAlignment="1">
      <alignment horizontal="left" vertical="center"/>
    </xf>
    <xf numFmtId="0" fontId="19" fillId="12" borderId="22" xfId="0" applyFont="1" applyFill="1" applyBorder="1" applyAlignment="1">
      <alignment horizontal="left" vertical="center"/>
    </xf>
    <xf numFmtId="0" fontId="10" fillId="4" borderId="22" xfId="0" applyFont="1" applyFill="1" applyBorder="1" applyAlignment="1">
      <alignment horizontal="left" vertical="center"/>
    </xf>
    <xf numFmtId="0" fontId="19" fillId="4" borderId="0" xfId="0" applyFont="1" applyFill="1"/>
    <xf numFmtId="0" fontId="19" fillId="4" borderId="0" xfId="0" applyFont="1" applyFill="1" applyAlignment="1">
      <alignment horizontal="left"/>
    </xf>
    <xf numFmtId="0" fontId="19" fillId="4" borderId="39" xfId="4" applyFont="1" applyFill="1" applyBorder="1" applyAlignment="1" applyProtection="1">
      <alignment horizontal="center" vertical="center" wrapText="1"/>
    </xf>
    <xf numFmtId="2" fontId="19" fillId="12" borderId="22" xfId="0" quotePrefix="1" applyNumberFormat="1" applyFont="1" applyFill="1" applyBorder="1" applyAlignment="1">
      <alignment horizontal="left" vertical="center"/>
    </xf>
    <xf numFmtId="164" fontId="19" fillId="4" borderId="22" xfId="0" applyNumberFormat="1" applyFont="1" applyFill="1" applyBorder="1" applyAlignment="1">
      <alignment horizontal="left" vertical="center"/>
    </xf>
    <xf numFmtId="164" fontId="19" fillId="12" borderId="22" xfId="0" applyNumberFormat="1" applyFont="1" applyFill="1" applyBorder="1" applyAlignment="1">
      <alignment horizontal="left" vertical="center"/>
    </xf>
    <xf numFmtId="164" fontId="10" fillId="4" borderId="22" xfId="0" applyNumberFormat="1" applyFont="1" applyFill="1" applyBorder="1" applyAlignment="1">
      <alignment horizontal="left" vertical="center"/>
    </xf>
    <xf numFmtId="164" fontId="10" fillId="12" borderId="22" xfId="0" applyNumberFormat="1" applyFont="1" applyFill="1" applyBorder="1" applyAlignment="1">
      <alignment horizontal="left" vertical="center"/>
    </xf>
    <xf numFmtId="165" fontId="29" fillId="7" borderId="32" xfId="0" applyNumberFormat="1" applyFont="1" applyFill="1" applyBorder="1" applyAlignment="1">
      <alignment horizontal="right" vertical="center"/>
    </xf>
    <xf numFmtId="165" fontId="29" fillId="7" borderId="35" xfId="0" applyNumberFormat="1" applyFont="1" applyFill="1" applyBorder="1" applyAlignment="1">
      <alignment horizontal="right" vertical="center"/>
    </xf>
    <xf numFmtId="2" fontId="29" fillId="7" borderId="26" xfId="4" applyNumberFormat="1" applyFont="1" applyFill="1" applyBorder="1" applyAlignment="1" applyProtection="1">
      <alignment horizontal="center" vertical="center"/>
    </xf>
    <xf numFmtId="2" fontId="29" fillId="7" borderId="24" xfId="0" applyNumberFormat="1" applyFont="1" applyFill="1" applyBorder="1" applyAlignment="1">
      <alignment horizontal="center" vertical="center"/>
    </xf>
    <xf numFmtId="2" fontId="29" fillId="7" borderId="24" xfId="4" applyNumberFormat="1" applyFont="1" applyFill="1" applyBorder="1" applyAlignment="1" applyProtection="1">
      <alignment horizontal="center" vertical="center"/>
    </xf>
    <xf numFmtId="165" fontId="29" fillId="7" borderId="19" xfId="0" applyNumberFormat="1" applyFont="1" applyFill="1" applyBorder="1" applyAlignment="1">
      <alignment horizontal="right" vertical="center"/>
    </xf>
    <xf numFmtId="165" fontId="29" fillId="7" borderId="21" xfId="0" applyNumberFormat="1" applyFont="1" applyFill="1" applyBorder="1" applyAlignment="1">
      <alignment horizontal="right" vertical="center"/>
    </xf>
    <xf numFmtId="165" fontId="29" fillId="7" borderId="20" xfId="0" applyNumberFormat="1" applyFont="1" applyFill="1" applyBorder="1" applyAlignment="1">
      <alignment horizontal="right" vertical="center"/>
    </xf>
    <xf numFmtId="165" fontId="29" fillId="7" borderId="37" xfId="0" applyNumberFormat="1" applyFont="1" applyFill="1" applyBorder="1" applyAlignment="1">
      <alignment horizontal="right" vertical="center"/>
    </xf>
    <xf numFmtId="165" fontId="29" fillId="7" borderId="22" xfId="0" applyNumberFormat="1" applyFont="1" applyFill="1" applyBorder="1" applyAlignment="1">
      <alignment horizontal="right" vertical="center"/>
    </xf>
    <xf numFmtId="165" fontId="29" fillId="7" borderId="38" xfId="0" applyNumberFormat="1" applyFont="1" applyFill="1" applyBorder="1" applyAlignment="1">
      <alignment horizontal="right" vertical="center"/>
    </xf>
    <xf numFmtId="165" fontId="26" fillId="4" borderId="37" xfId="0" applyNumberFormat="1" applyFont="1" applyFill="1" applyBorder="1" applyAlignment="1">
      <alignment horizontal="right" vertical="center"/>
    </xf>
    <xf numFmtId="14" fontId="26" fillId="8" borderId="31" xfId="0" applyNumberFormat="1" applyFont="1" applyFill="1" applyBorder="1" applyAlignment="1" applyProtection="1">
      <alignment horizontal="right" vertical="center"/>
      <protection locked="0"/>
    </xf>
    <xf numFmtId="14" fontId="26" fillId="8" borderId="36" xfId="0" applyNumberFormat="1" applyFont="1" applyFill="1" applyBorder="1" applyAlignment="1" applyProtection="1">
      <alignment horizontal="right" vertical="center"/>
      <protection locked="0"/>
    </xf>
    <xf numFmtId="0" fontId="0" fillId="0" borderId="0" xfId="0" applyAlignment="1">
      <alignment horizontal="center" vertical="center" wrapText="1"/>
    </xf>
    <xf numFmtId="0" fontId="0" fillId="0" borderId="0" xfId="0" applyAlignment="1">
      <alignment horizontal="center" vertical="center"/>
    </xf>
    <xf numFmtId="165" fontId="2" fillId="7" borderId="2" xfId="1" applyNumberFormat="1" applyFont="1" applyFill="1" applyBorder="1" applyAlignment="1" applyProtection="1">
      <alignment horizontal="center"/>
    </xf>
    <xf numFmtId="2" fontId="2" fillId="7" borderId="2" xfId="1" applyNumberFormat="1" applyFont="1" applyFill="1" applyBorder="1" applyAlignment="1" applyProtection="1">
      <alignment horizontal="center"/>
    </xf>
    <xf numFmtId="14" fontId="29" fillId="7" borderId="31" xfId="0" applyNumberFormat="1" applyFont="1" applyFill="1" applyBorder="1" applyAlignment="1">
      <alignment horizontal="center" vertical="center"/>
    </xf>
    <xf numFmtId="14" fontId="0" fillId="0" borderId="0" xfId="0" applyNumberFormat="1" applyAlignment="1">
      <alignment horizontal="right"/>
    </xf>
    <xf numFmtId="2" fontId="26" fillId="8" borderId="19" xfId="0" applyNumberFormat="1" applyFont="1" applyFill="1" applyBorder="1" applyAlignment="1" applyProtection="1">
      <alignment horizontal="right" vertical="center"/>
      <protection locked="0"/>
    </xf>
    <xf numFmtId="2" fontId="26" fillId="8" borderId="34" xfId="0" applyNumberFormat="1" applyFont="1" applyFill="1" applyBorder="1" applyAlignment="1" applyProtection="1">
      <alignment horizontal="right" vertical="center"/>
      <protection locked="0"/>
    </xf>
    <xf numFmtId="2" fontId="26" fillId="8" borderId="33" xfId="0" applyNumberFormat="1" applyFont="1" applyFill="1" applyBorder="1" applyAlignment="1" applyProtection="1">
      <alignment horizontal="right" vertical="center"/>
      <protection locked="0"/>
    </xf>
    <xf numFmtId="0" fontId="20" fillId="0" borderId="0" xfId="0" applyFont="1" applyAlignment="1">
      <alignment horizontal="center" vertical="center" wrapText="1"/>
    </xf>
    <xf numFmtId="0" fontId="30" fillId="0" borderId="0" xfId="0" quotePrefix="1" applyFont="1" applyAlignment="1">
      <alignment horizontal="center" vertical="center" wrapText="1"/>
    </xf>
    <xf numFmtId="0" fontId="30" fillId="0" borderId="0" xfId="0" applyFont="1" applyAlignment="1">
      <alignment horizontal="center" vertical="center"/>
    </xf>
    <xf numFmtId="0" fontId="32" fillId="0" borderId="7" xfId="0" applyFont="1" applyBorder="1"/>
    <xf numFmtId="0" fontId="32" fillId="0" borderId="0" xfId="0" applyFont="1"/>
    <xf numFmtId="0" fontId="30" fillId="0" borderId="7" xfId="0" quotePrefix="1" applyFont="1" applyBorder="1" applyAlignment="1">
      <alignment horizontal="center" vertical="center" wrapText="1"/>
    </xf>
    <xf numFmtId="0" fontId="30" fillId="0" borderId="7" xfId="0" applyFont="1" applyBorder="1" applyAlignment="1">
      <alignment horizontal="center" vertical="center" wrapText="1"/>
    </xf>
    <xf numFmtId="0" fontId="8" fillId="0" borderId="0" xfId="0" quotePrefix="1" applyFont="1"/>
    <xf numFmtId="0" fontId="9" fillId="3" borderId="7" xfId="0" quotePrefix="1" applyFont="1" applyFill="1" applyBorder="1" applyAlignment="1">
      <alignment vertical="center"/>
    </xf>
    <xf numFmtId="0" fontId="9" fillId="3" borderId="0" xfId="0" quotePrefix="1" applyFont="1" applyFill="1" applyAlignment="1">
      <alignment vertical="center"/>
    </xf>
    <xf numFmtId="0" fontId="9" fillId="3" borderId="12" xfId="0" quotePrefix="1" applyFont="1" applyFill="1" applyBorder="1" applyAlignment="1">
      <alignment vertical="center"/>
    </xf>
    <xf numFmtId="0" fontId="3" fillId="0" borderId="10" xfId="0" quotePrefix="1" applyFont="1" applyBorder="1" applyAlignment="1">
      <alignment horizontal="center" vertical="center" wrapText="1"/>
    </xf>
    <xf numFmtId="0" fontId="3" fillId="0" borderId="10" xfId="0" applyFont="1" applyBorder="1" applyAlignment="1">
      <alignment horizontal="center" vertical="center" wrapText="1"/>
    </xf>
    <xf numFmtId="0" fontId="3" fillId="0" borderId="10" xfId="0" applyFont="1" applyBorder="1" applyAlignment="1">
      <alignment horizontal="center" vertical="center"/>
    </xf>
    <xf numFmtId="0" fontId="9" fillId="4" borderId="0" xfId="0" quotePrefix="1" applyFont="1" applyFill="1" applyAlignment="1">
      <alignment vertical="center"/>
    </xf>
    <xf numFmtId="0" fontId="9" fillId="3" borderId="13" xfId="0" quotePrefix="1" applyFont="1" applyFill="1" applyBorder="1" applyAlignment="1">
      <alignment vertical="center"/>
    </xf>
    <xf numFmtId="0" fontId="14" fillId="0" borderId="0" xfId="0" applyFont="1" applyAlignment="1">
      <alignment vertical="center"/>
    </xf>
    <xf numFmtId="0" fontId="11" fillId="10" borderId="25" xfId="0" applyFont="1" applyFill="1" applyBorder="1" applyAlignment="1">
      <alignment horizontal="right" vertical="center"/>
    </xf>
    <xf numFmtId="164" fontId="25" fillId="11" borderId="44" xfId="0" applyNumberFormat="1" applyFont="1" applyFill="1" applyBorder="1" applyAlignment="1">
      <alignment horizontal="left" vertical="center" wrapText="1"/>
    </xf>
    <xf numFmtId="165" fontId="26" fillId="5" borderId="44" xfId="0" applyNumberFormat="1" applyFont="1" applyFill="1" applyBorder="1" applyAlignment="1">
      <alignment horizontal="right" vertical="center"/>
    </xf>
    <xf numFmtId="165" fontId="26" fillId="5" borderId="45" xfId="0" applyNumberFormat="1" applyFont="1" applyFill="1" applyBorder="1" applyAlignment="1">
      <alignment horizontal="right" vertical="center"/>
    </xf>
    <xf numFmtId="165" fontId="26" fillId="5" borderId="36" xfId="0" applyNumberFormat="1" applyFont="1" applyFill="1" applyBorder="1" applyAlignment="1">
      <alignment horizontal="right" vertical="center"/>
    </xf>
    <xf numFmtId="165" fontId="26" fillId="5" borderId="34" xfId="0" applyNumberFormat="1" applyFont="1" applyFill="1" applyBorder="1" applyAlignment="1">
      <alignment horizontal="right" vertical="center"/>
    </xf>
    <xf numFmtId="0" fontId="33" fillId="4" borderId="0" xfId="0" quotePrefix="1" applyFont="1" applyFill="1"/>
    <xf numFmtId="14" fontId="34" fillId="10" borderId="30" xfId="4" applyNumberFormat="1" applyFont="1" applyFill="1" applyBorder="1" applyAlignment="1" applyProtection="1">
      <alignment horizontal="right" vertical="center"/>
    </xf>
    <xf numFmtId="0" fontId="35" fillId="4" borderId="0" xfId="0" quotePrefix="1" applyFont="1" applyFill="1"/>
    <xf numFmtId="14" fontId="35" fillId="0" borderId="0" xfId="0" applyNumberFormat="1" applyFont="1" applyAlignment="1">
      <alignment horizontal="left"/>
    </xf>
    <xf numFmtId="14" fontId="33" fillId="4" borderId="0" xfId="0" quotePrefix="1" applyNumberFormat="1" applyFont="1" applyFill="1" applyAlignment="1">
      <alignment horizontal="center" vertical="center"/>
    </xf>
    <xf numFmtId="0" fontId="3" fillId="0" borderId="0" xfId="0" applyFont="1"/>
    <xf numFmtId="0" fontId="35" fillId="0" borderId="0" xfId="0" applyFont="1" applyAlignment="1">
      <alignment horizontal="center"/>
    </xf>
    <xf numFmtId="0" fontId="30" fillId="0" borderId="0" xfId="0" applyFont="1"/>
    <xf numFmtId="14" fontId="30" fillId="0" borderId="0" xfId="0" applyNumberFormat="1" applyFont="1" applyAlignment="1">
      <alignment horizontal="center"/>
    </xf>
    <xf numFmtId="0" fontId="19" fillId="0" borderId="0" xfId="0" applyFont="1" applyAlignment="1">
      <alignment horizontal="left" vertical="center"/>
    </xf>
    <xf numFmtId="0" fontId="19" fillId="0" borderId="0" xfId="0" applyFont="1" applyAlignment="1">
      <alignment horizontal="left"/>
    </xf>
    <xf numFmtId="0" fontId="11" fillId="10" borderId="15" xfId="0" applyFont="1" applyFill="1" applyBorder="1" applyAlignment="1">
      <alignment horizontal="right" vertical="center"/>
    </xf>
    <xf numFmtId="0" fontId="4" fillId="0" borderId="0" xfId="0" quotePrefix="1" applyFont="1" applyAlignment="1">
      <alignment horizontal="right"/>
    </xf>
    <xf numFmtId="0" fontId="1" fillId="0" borderId="0" xfId="0" quotePrefix="1" applyFont="1" applyAlignment="1">
      <alignment horizontal="right"/>
    </xf>
    <xf numFmtId="14" fontId="2" fillId="0" borderId="0" xfId="0" applyNumberFormat="1" applyFont="1"/>
    <xf numFmtId="0" fontId="26" fillId="0" borderId="0" xfId="0" applyFont="1" applyAlignment="1">
      <alignment horizontal="center" vertical="center" wrapText="1"/>
    </xf>
    <xf numFmtId="0" fontId="26" fillId="0" borderId="0" xfId="0" applyFont="1"/>
    <xf numFmtId="0" fontId="15" fillId="10" borderId="15" xfId="4" applyFont="1" applyFill="1" applyBorder="1" applyAlignment="1" applyProtection="1">
      <alignment horizontal="center" vertical="center"/>
    </xf>
    <xf numFmtId="0" fontId="15" fillId="10" borderId="17" xfId="4" applyFont="1" applyFill="1" applyBorder="1" applyAlignment="1" applyProtection="1">
      <alignment horizontal="center" vertical="center"/>
    </xf>
    <xf numFmtId="0" fontId="19" fillId="0" borderId="0" xfId="0" applyFont="1" applyAlignment="1">
      <alignment horizontal="left" vertical="center"/>
    </xf>
    <xf numFmtId="0" fontId="19" fillId="0" borderId="0" xfId="0" applyFont="1" applyAlignment="1">
      <alignment horizontal="left"/>
    </xf>
    <xf numFmtId="0" fontId="11" fillId="10" borderId="15" xfId="0" applyFont="1" applyFill="1" applyBorder="1" applyAlignment="1">
      <alignment horizontal="right" vertical="center"/>
    </xf>
    <xf numFmtId="0" fontId="11" fillId="10" borderId="16" xfId="0" applyFont="1" applyFill="1" applyBorder="1" applyAlignment="1">
      <alignment horizontal="right" vertical="center"/>
    </xf>
    <xf numFmtId="0" fontId="11" fillId="10" borderId="17" xfId="0" applyFont="1" applyFill="1" applyBorder="1" applyAlignment="1">
      <alignment horizontal="right" vertical="center"/>
    </xf>
    <xf numFmtId="0" fontId="11" fillId="13" borderId="15" xfId="0" applyFont="1" applyFill="1" applyBorder="1" applyAlignment="1" applyProtection="1">
      <alignment horizontal="left" vertical="center"/>
      <protection locked="0"/>
    </xf>
    <xf numFmtId="0" fontId="11" fillId="13" borderId="17" xfId="0" applyFont="1" applyFill="1" applyBorder="1" applyAlignment="1" applyProtection="1">
      <alignment horizontal="left" vertical="center"/>
      <protection locked="0"/>
    </xf>
    <xf numFmtId="0" fontId="15" fillId="10" borderId="15" xfId="0" applyFont="1" applyFill="1" applyBorder="1" applyAlignment="1">
      <alignment horizontal="right" vertical="center"/>
    </xf>
    <xf numFmtId="0" fontId="15" fillId="10" borderId="16" xfId="0" applyFont="1" applyFill="1" applyBorder="1" applyAlignment="1">
      <alignment horizontal="right" vertical="center"/>
    </xf>
    <xf numFmtId="0" fontId="15" fillId="10" borderId="17" xfId="0" applyFont="1" applyFill="1" applyBorder="1" applyAlignment="1">
      <alignment horizontal="right" vertical="center"/>
    </xf>
    <xf numFmtId="0" fontId="13" fillId="0" borderId="0" xfId="0" applyFont="1" applyAlignment="1">
      <alignment horizontal="left" vertical="top"/>
    </xf>
    <xf numFmtId="0" fontId="14" fillId="7" borderId="15" xfId="0" applyFont="1" applyFill="1" applyBorder="1" applyAlignment="1">
      <alignment horizontal="left" vertical="center"/>
    </xf>
    <xf numFmtId="0" fontId="14" fillId="7" borderId="17" xfId="0" applyFont="1" applyFill="1" applyBorder="1" applyAlignment="1">
      <alignment horizontal="left" vertical="center"/>
    </xf>
    <xf numFmtId="0" fontId="19" fillId="0" borderId="0" xfId="0" applyFont="1" applyAlignment="1">
      <alignment horizontal="center"/>
    </xf>
    <xf numFmtId="0" fontId="19" fillId="0" borderId="27" xfId="0" applyFont="1" applyBorder="1" applyAlignment="1">
      <alignment horizontal="left"/>
    </xf>
    <xf numFmtId="0" fontId="11" fillId="4" borderId="0" xfId="0" applyFont="1" applyFill="1" applyAlignment="1">
      <alignment horizontal="left" vertical="center"/>
    </xf>
    <xf numFmtId="1" fontId="19" fillId="4" borderId="41" xfId="0" applyNumberFormat="1" applyFont="1" applyFill="1" applyBorder="1" applyAlignment="1">
      <alignment horizontal="center" vertical="center"/>
    </xf>
    <xf numFmtId="0" fontId="19" fillId="0" borderId="16" xfId="0" applyFont="1" applyBorder="1" applyAlignment="1">
      <alignment horizontal="center"/>
    </xf>
    <xf numFmtId="0" fontId="19" fillId="0" borderId="39" xfId="0" applyFont="1" applyBorder="1" applyAlignment="1">
      <alignment horizontal="center"/>
    </xf>
    <xf numFmtId="0" fontId="19" fillId="0" borderId="42" xfId="0" applyFont="1" applyBorder="1" applyAlignment="1">
      <alignment horizontal="left"/>
    </xf>
    <xf numFmtId="0" fontId="26" fillId="0" borderId="40" xfId="0" applyFont="1" applyBorder="1" applyAlignment="1">
      <alignment horizontal="left" vertical="top" wrapText="1"/>
    </xf>
    <xf numFmtId="0" fontId="11" fillId="4" borderId="43" xfId="0" applyFont="1" applyFill="1" applyBorder="1" applyAlignment="1">
      <alignment horizontal="left" vertical="center"/>
    </xf>
    <xf numFmtId="0" fontId="13" fillId="4" borderId="0" xfId="0" applyFont="1" applyFill="1" applyAlignment="1">
      <alignment horizontal="left" vertical="center"/>
    </xf>
    <xf numFmtId="0" fontId="17" fillId="4" borderId="0" xfId="0" applyFont="1" applyFill="1" applyAlignment="1">
      <alignment horizontal="left"/>
    </xf>
    <xf numFmtId="0" fontId="12" fillId="0" borderId="0" xfId="0" applyFont="1" applyAlignment="1">
      <alignment horizontal="left" vertical="top"/>
    </xf>
    <xf numFmtId="0" fontId="13" fillId="0" borderId="0" xfId="0" applyFont="1" applyAlignment="1">
      <alignment horizontal="left" vertical="center"/>
    </xf>
    <xf numFmtId="0" fontId="17" fillId="4" borderId="0" xfId="0" applyFont="1" applyFill="1"/>
    <xf numFmtId="0" fontId="14" fillId="4" borderId="0" xfId="0" applyFont="1" applyFill="1" applyAlignment="1">
      <alignment horizontal="right" vertical="top"/>
    </xf>
    <xf numFmtId="0" fontId="23" fillId="4" borderId="0" xfId="0" applyFont="1" applyFill="1" applyAlignment="1">
      <alignment horizontal="center" vertical="top"/>
    </xf>
    <xf numFmtId="0" fontId="11" fillId="15" borderId="0" xfId="0" applyFont="1" applyFill="1" applyAlignment="1">
      <alignment horizontal="left" vertical="center"/>
    </xf>
    <xf numFmtId="0" fontId="23" fillId="0" borderId="0" xfId="0" applyFont="1" applyAlignment="1">
      <alignment horizontal="left" vertical="top"/>
    </xf>
    <xf numFmtId="0" fontId="19" fillId="0" borderId="22" xfId="0" applyFont="1" applyBorder="1" applyAlignment="1">
      <alignment horizontal="left"/>
    </xf>
    <xf numFmtId="0" fontId="12" fillId="4" borderId="0" xfId="0" applyFont="1" applyFill="1" applyAlignment="1">
      <alignment horizontal="right"/>
    </xf>
    <xf numFmtId="0" fontId="13" fillId="4" borderId="0" xfId="0" applyFont="1" applyFill="1" applyAlignment="1">
      <alignment horizontal="center" vertical="center"/>
    </xf>
    <xf numFmtId="0" fontId="19" fillId="0" borderId="22" xfId="0" applyFont="1" applyBorder="1" applyAlignment="1">
      <alignment horizontal="center"/>
    </xf>
    <xf numFmtId="0" fontId="23" fillId="0" borderId="0" xfId="0" applyFont="1" applyAlignment="1">
      <alignment horizontal="center" vertical="top"/>
    </xf>
    <xf numFmtId="0" fontId="13" fillId="0" borderId="0" xfId="0" applyFont="1" applyAlignment="1">
      <alignment horizontal="center" vertical="top"/>
    </xf>
    <xf numFmtId="165" fontId="26" fillId="0" borderId="0" xfId="0" applyNumberFormat="1" applyFont="1" applyAlignment="1">
      <alignment horizontal="right" vertical="center"/>
    </xf>
    <xf numFmtId="0" fontId="15" fillId="4" borderId="0" xfId="0" applyFont="1" applyFill="1" applyAlignment="1">
      <alignment horizontal="left" vertical="center"/>
    </xf>
    <xf numFmtId="0" fontId="1" fillId="2" borderId="9" xfId="0" quotePrefix="1" applyFont="1" applyFill="1" applyBorder="1" applyAlignment="1">
      <alignment horizontal="center" vertical="center"/>
    </xf>
    <xf numFmtId="0" fontId="1" fillId="2" borderId="10" xfId="0" quotePrefix="1" applyFont="1" applyFill="1" applyBorder="1" applyAlignment="1">
      <alignment horizontal="center" vertical="center"/>
    </xf>
    <xf numFmtId="0" fontId="1" fillId="2" borderId="11" xfId="0" quotePrefix="1" applyFont="1" applyFill="1" applyBorder="1" applyAlignment="1">
      <alignment horizontal="center" vertical="center"/>
    </xf>
    <xf numFmtId="0" fontId="8" fillId="0" borderId="9"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8" xfId="0" applyFont="1" applyBorder="1" applyAlignment="1">
      <alignment horizontal="center"/>
    </xf>
    <xf numFmtId="0" fontId="8" fillId="0" borderId="5" xfId="0" applyFont="1" applyBorder="1" applyAlignment="1">
      <alignment horizontal="center"/>
    </xf>
    <xf numFmtId="0" fontId="8" fillId="0" borderId="6" xfId="0" applyFont="1" applyBorder="1" applyAlignment="1">
      <alignment horizontal="center"/>
    </xf>
    <xf numFmtId="0" fontId="9" fillId="3" borderId="12" xfId="0" quotePrefix="1" applyFont="1" applyFill="1" applyBorder="1" applyAlignment="1">
      <alignment horizontal="center" vertical="center"/>
    </xf>
    <xf numFmtId="0" fontId="9" fillId="3" borderId="3" xfId="0" quotePrefix="1" applyFont="1" applyFill="1" applyBorder="1" applyAlignment="1">
      <alignment horizontal="center" vertical="center"/>
    </xf>
    <xf numFmtId="0" fontId="1" fillId="3" borderId="9" xfId="0" quotePrefix="1" applyFont="1" applyFill="1" applyBorder="1" applyAlignment="1">
      <alignment vertical="center"/>
    </xf>
    <xf numFmtId="0" fontId="1" fillId="3" borderId="7" xfId="0" quotePrefix="1" applyFont="1" applyFill="1" applyBorder="1" applyAlignment="1">
      <alignment vertical="center"/>
    </xf>
    <xf numFmtId="0" fontId="1" fillId="3" borderId="11" xfId="0" quotePrefix="1" applyFont="1" applyFill="1" applyBorder="1" applyAlignment="1">
      <alignment vertical="center"/>
    </xf>
    <xf numFmtId="0" fontId="9" fillId="3" borderId="13" xfId="0" quotePrefix="1" applyFont="1" applyFill="1" applyBorder="1" applyAlignment="1">
      <alignment horizontal="center" vertical="center"/>
    </xf>
    <xf numFmtId="0" fontId="9" fillId="3" borderId="1" xfId="0" quotePrefix="1" applyFont="1" applyFill="1" applyBorder="1" applyAlignment="1">
      <alignment horizontal="center" vertical="center"/>
    </xf>
    <xf numFmtId="0" fontId="8" fillId="0" borderId="1" xfId="0" applyFont="1" applyBorder="1" applyAlignment="1">
      <alignment horizontal="center"/>
    </xf>
    <xf numFmtId="0" fontId="32" fillId="0" borderId="12" xfId="0" applyFont="1" applyBorder="1" applyAlignment="1">
      <alignment horizontal="center"/>
    </xf>
    <xf numFmtId="0" fontId="32" fillId="0" borderId="3" xfId="0" applyFont="1" applyBorder="1" applyAlignment="1">
      <alignment horizontal="center"/>
    </xf>
    <xf numFmtId="0" fontId="1" fillId="4" borderId="13" xfId="0" quotePrefix="1" applyFont="1" applyFill="1" applyBorder="1" applyAlignment="1">
      <alignment vertical="center"/>
    </xf>
    <xf numFmtId="0" fontId="1" fillId="4" borderId="7" xfId="0" quotePrefix="1" applyFont="1" applyFill="1" applyBorder="1" applyAlignment="1">
      <alignment vertical="center"/>
    </xf>
    <xf numFmtId="0" fontId="4" fillId="0" borderId="0" xfId="0" quotePrefix="1" applyFont="1" applyAlignment="1">
      <alignment horizontal="right"/>
    </xf>
    <xf numFmtId="0" fontId="30" fillId="0" borderId="8" xfId="0" applyFont="1" applyBorder="1" applyAlignment="1">
      <alignment horizontal="center"/>
    </xf>
    <xf numFmtId="0" fontId="30" fillId="0" borderId="5" xfId="0" applyFont="1" applyBorder="1" applyAlignment="1">
      <alignment horizontal="center"/>
    </xf>
    <xf numFmtId="0" fontId="30" fillId="0" borderId="6" xfId="0" applyFont="1" applyBorder="1" applyAlignment="1">
      <alignment horizontal="center"/>
    </xf>
    <xf numFmtId="0" fontId="19" fillId="0" borderId="7" xfId="0" applyFont="1" applyBorder="1" applyAlignment="1">
      <alignment horizontal="center"/>
    </xf>
    <xf numFmtId="0" fontId="19" fillId="0" borderId="12" xfId="0" applyFont="1" applyBorder="1" applyAlignment="1">
      <alignment horizontal="center"/>
    </xf>
    <xf numFmtId="0" fontId="19" fillId="0" borderId="3" xfId="0" applyFont="1" applyBorder="1" applyAlignment="1">
      <alignment horizontal="center"/>
    </xf>
    <xf numFmtId="0" fontId="30" fillId="0" borderId="7" xfId="0" quotePrefix="1" applyFont="1" applyBorder="1" applyAlignment="1">
      <alignment horizontal="center"/>
    </xf>
    <xf numFmtId="0" fontId="30" fillId="0" borderId="0" xfId="0" quotePrefix="1" applyFont="1" applyAlignment="1">
      <alignment horizontal="center"/>
    </xf>
    <xf numFmtId="0" fontId="30" fillId="0" borderId="13" xfId="0" applyFont="1" applyBorder="1" applyAlignment="1">
      <alignment horizontal="center"/>
    </xf>
    <xf numFmtId="0" fontId="30" fillId="0" borderId="1" xfId="0" applyFont="1" applyBorder="1" applyAlignment="1">
      <alignment horizontal="center"/>
    </xf>
    <xf numFmtId="0" fontId="31" fillId="0" borderId="3" xfId="0" quotePrefix="1" applyFont="1" applyBorder="1" applyAlignment="1">
      <alignment horizontal="center"/>
    </xf>
    <xf numFmtId="164" fontId="8" fillId="0" borderId="7" xfId="0" applyNumberFormat="1" applyFont="1" applyBorder="1" applyAlignment="1">
      <alignment horizontal="center"/>
    </xf>
    <xf numFmtId="164" fontId="8" fillId="0" borderId="0" xfId="0" applyNumberFormat="1" applyFont="1" applyAlignment="1">
      <alignment horizontal="center"/>
    </xf>
    <xf numFmtId="0" fontId="8" fillId="0" borderId="12" xfId="0" applyFont="1" applyBorder="1" applyAlignment="1">
      <alignment horizontal="center"/>
    </xf>
    <xf numFmtId="0" fontId="8" fillId="0" borderId="3" xfId="0" applyFont="1" applyBorder="1" applyAlignment="1">
      <alignment horizontal="center"/>
    </xf>
    <xf numFmtId="0" fontId="1" fillId="0" borderId="7" xfId="0" quotePrefix="1" applyFont="1" applyBorder="1" applyAlignment="1">
      <alignment horizontal="right"/>
    </xf>
    <xf numFmtId="0" fontId="1" fillId="0" borderId="0" xfId="0" quotePrefix="1" applyFont="1" applyAlignment="1">
      <alignment horizontal="right"/>
    </xf>
    <xf numFmtId="0" fontId="8" fillId="0" borderId="13" xfId="0" applyFont="1" applyBorder="1" applyAlignment="1">
      <alignment horizontal="center"/>
    </xf>
    <xf numFmtId="0" fontId="8" fillId="0" borderId="7" xfId="0" applyFont="1" applyBorder="1" applyAlignment="1">
      <alignment horizontal="center"/>
    </xf>
    <xf numFmtId="0" fontId="8" fillId="0" borderId="0" xfId="0" applyFont="1" applyAlignment="1">
      <alignment horizontal="center"/>
    </xf>
    <xf numFmtId="0" fontId="30" fillId="0" borderId="0" xfId="0" applyFont="1" applyAlignment="1">
      <alignment horizontal="center"/>
    </xf>
    <xf numFmtId="0" fontId="24" fillId="0" borderId="13" xfId="0" applyFont="1" applyBorder="1" applyAlignment="1">
      <alignment horizontal="center" vertical="center"/>
    </xf>
    <xf numFmtId="0" fontId="24" fillId="0" borderId="7" xfId="0" applyFont="1" applyBorder="1" applyAlignment="1">
      <alignment horizontal="center" vertical="center"/>
    </xf>
    <xf numFmtId="0" fontId="24" fillId="0" borderId="12" xfId="0" applyFont="1" applyBorder="1" applyAlignment="1">
      <alignment horizontal="center" vertical="center"/>
    </xf>
    <xf numFmtId="0" fontId="2" fillId="0" borderId="8" xfId="0" applyFont="1" applyBorder="1" applyAlignment="1">
      <alignment horizontal="center" vertical="top"/>
    </xf>
    <xf numFmtId="0" fontId="2" fillId="0" borderId="5" xfId="0" applyFont="1" applyBorder="1" applyAlignment="1">
      <alignment horizontal="center" vertical="top"/>
    </xf>
    <xf numFmtId="0" fontId="2" fillId="0" borderId="6" xfId="0" applyFont="1" applyBorder="1" applyAlignment="1">
      <alignment horizontal="center" vertical="top"/>
    </xf>
    <xf numFmtId="0" fontId="4" fillId="0" borderId="13" xfId="0" quotePrefix="1" applyFont="1" applyBorder="1" applyAlignment="1">
      <alignment horizontal="center"/>
    </xf>
    <xf numFmtId="0" fontId="4" fillId="0" borderId="7" xfId="0" quotePrefix="1" applyFont="1" applyBorder="1" applyAlignment="1">
      <alignment horizontal="center"/>
    </xf>
    <xf numFmtId="0" fontId="31" fillId="0" borderId="7" xfId="0" quotePrefix="1" applyFont="1" applyBorder="1" applyAlignment="1">
      <alignment horizontal="center"/>
    </xf>
    <xf numFmtId="0" fontId="31" fillId="0" borderId="12" xfId="0" quotePrefix="1" applyFont="1" applyBorder="1" applyAlignment="1">
      <alignment horizontal="center"/>
    </xf>
    <xf numFmtId="0" fontId="4" fillId="0" borderId="7" xfId="0" quotePrefix="1" applyFont="1" applyBorder="1" applyAlignment="1">
      <alignment horizontal="right"/>
    </xf>
  </cellXfs>
  <cellStyles count="5">
    <cellStyle name="Check Cell" xfId="4" builtinId="23"/>
    <cellStyle name="Comma" xfId="1" builtinId="3"/>
    <cellStyle name="Currency" xfId="2" builtinId="4"/>
    <cellStyle name="Normal" xfId="0" builtinId="0"/>
    <cellStyle name="Normal 2" xfId="3" xr:uid="{00000000-0005-0000-0000-000005000000}"/>
  </cellStyles>
  <dxfs count="253">
    <dxf>
      <font>
        <b val="0"/>
        <i val="0"/>
        <strike val="0"/>
        <condense val="0"/>
        <extend val="0"/>
        <outline val="0"/>
        <shadow val="0"/>
        <u val="none"/>
        <vertAlign val="baseline"/>
        <sz val="12"/>
        <color auto="1"/>
        <name val="Times New Roman"/>
        <family val="1"/>
        <scheme val="none"/>
      </font>
      <numFmt numFmtId="165" formatCode="&quot;$&quot;#,##0"/>
      <fill>
        <patternFill patternType="solid">
          <fgColor indexed="64"/>
          <bgColor theme="0" tint="-4.9989318521683403E-2"/>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numFmt numFmtId="164" formatCode="&quot;$&quot;#,##0.00"/>
      <fill>
        <patternFill patternType="none">
          <fgColor indexed="64"/>
          <bgColor indexed="65"/>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solid">
          <fgColor indexed="64"/>
          <bgColor theme="0" tint="-4.9989318521683403E-2"/>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solid">
          <fgColor indexed="64"/>
          <bgColor theme="0" tint="-0.14999847407452621"/>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alignment horizontal="general" vertical="bottom" textRotation="0" wrapText="0" indent="0" justifyLastLine="0" shrinkToFit="0" readingOrder="0"/>
      <protection locked="1" hidden="0"/>
    </dxf>
    <dxf>
      <border outline="0">
        <top style="double">
          <color indexed="64"/>
        </top>
      </border>
    </dxf>
    <dxf>
      <font>
        <b val="0"/>
        <i val="0"/>
        <strike val="0"/>
        <condense val="0"/>
        <extend val="0"/>
        <outline val="0"/>
        <shadow val="0"/>
        <u val="none"/>
        <vertAlign val="baseline"/>
        <sz val="10"/>
        <color theme="0"/>
        <name val="Times New Roman"/>
        <family val="1"/>
        <scheme val="none"/>
      </font>
      <alignment horizontal="center" vertical="center" textRotation="0" wrapText="1"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solid">
          <fgColor indexed="64"/>
          <bgColor theme="0" tint="-4.9989318521683403E-2"/>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numFmt numFmtId="164" formatCode="&quot;$&quot;#,##0.00"/>
      <fill>
        <patternFill patternType="none">
          <fgColor indexed="64"/>
          <bgColor indexed="65"/>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solid">
          <fgColor indexed="64"/>
          <bgColor theme="0" tint="-4.9989318521683403E-2"/>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solid">
          <fgColor indexed="64"/>
          <bgColor theme="0" tint="-0.14999847407452621"/>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alignment horizontal="general" vertical="bottom" textRotation="0" wrapText="0" indent="0" justifyLastLine="0" shrinkToFit="0" readingOrder="0"/>
      <protection locked="1" hidden="0"/>
    </dxf>
    <dxf>
      <border outline="0">
        <top style="double">
          <color indexed="64"/>
        </top>
      </border>
    </dxf>
    <dxf>
      <font>
        <b val="0"/>
        <i val="0"/>
        <strike val="0"/>
        <condense val="0"/>
        <extend val="0"/>
        <outline val="0"/>
        <shadow val="0"/>
        <u val="none"/>
        <vertAlign val="baseline"/>
        <sz val="10"/>
        <color theme="0"/>
        <name val="Times New Roman"/>
        <family val="1"/>
        <scheme val="none"/>
      </font>
      <alignment horizontal="center" vertical="center" textRotation="0" wrapText="1"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none">
          <fgColor indexed="64"/>
          <bgColor indexed="65"/>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numFmt numFmtId="164" formatCode="&quot;$&quot;#,##0.00"/>
      <fill>
        <patternFill patternType="none">
          <fgColor indexed="64"/>
          <bgColor indexed="65"/>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none">
          <fgColor indexed="64"/>
          <bgColor indexed="65"/>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numFmt numFmtId="164" formatCode="&quot;$&quot;#,##0.00"/>
      <fill>
        <patternFill patternType="none">
          <fgColor indexed="64"/>
          <bgColor indexed="65"/>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solid">
          <fgColor indexed="64"/>
          <bgColor theme="0" tint="-0.14999847407452621"/>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alignment horizontal="general" vertical="bottom" textRotation="0" wrapText="0" indent="0" justifyLastLine="0" shrinkToFit="0" readingOrder="0"/>
      <protection locked="1" hidden="0"/>
    </dxf>
    <dxf>
      <border outline="0">
        <top style="double">
          <color indexed="64"/>
        </top>
      </border>
    </dxf>
    <dxf>
      <font>
        <b val="0"/>
        <i val="0"/>
        <strike val="0"/>
        <condense val="0"/>
        <extend val="0"/>
        <outline val="0"/>
        <shadow val="0"/>
        <u val="none"/>
        <vertAlign val="baseline"/>
        <sz val="10"/>
        <color theme="0"/>
        <name val="Times New Roman"/>
        <family val="1"/>
        <scheme val="none"/>
      </font>
      <alignment horizontal="center" vertical="center" textRotation="0" wrapText="1"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none">
          <fgColor indexed="64"/>
          <bgColor indexed="65"/>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numFmt numFmtId="164" formatCode="&quot;$&quot;#,##0.00"/>
      <fill>
        <patternFill patternType="none">
          <fgColor indexed="64"/>
          <bgColor indexed="65"/>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none">
          <fgColor indexed="64"/>
          <bgColor indexed="65"/>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numFmt numFmtId="164" formatCode="&quot;$&quot;#,##0.00"/>
      <fill>
        <patternFill patternType="none">
          <fgColor indexed="64"/>
          <bgColor indexed="65"/>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solid">
          <fgColor indexed="64"/>
          <bgColor theme="0" tint="-0.14999847407452621"/>
        </patternFill>
      </fill>
      <alignment horizontal="center" vertical="bottom" textRotation="0" wrapText="0" indent="0" justifyLastLine="0" shrinkToFit="0" readingOrder="0"/>
      <border diagonalUp="0" diagonalDown="0">
        <left/>
        <right/>
        <top/>
        <bottom style="thin">
          <color indexed="64"/>
        </bottom>
        <vertical/>
        <horizontal/>
      </border>
      <protection locked="1" hidden="0"/>
    </dxf>
    <dxf>
      <font>
        <b val="0"/>
        <i val="0"/>
        <strike val="0"/>
        <condense val="0"/>
        <extend val="0"/>
        <outline val="0"/>
        <shadow val="0"/>
        <u val="none"/>
        <vertAlign val="baseline"/>
        <sz val="12"/>
        <color theme="0"/>
        <name val="Times New Roman"/>
        <family val="1"/>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theme="0"/>
        <name val="Times New Roman"/>
        <family val="1"/>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alignment horizontal="general" vertical="bottom" textRotation="0" wrapText="0" indent="0" justifyLastLine="0" shrinkToFit="0" readingOrder="0"/>
      <protection locked="1" hidden="0"/>
    </dxf>
    <dxf>
      <border outline="0">
        <top style="double">
          <color indexed="64"/>
        </top>
      </border>
    </dxf>
    <dxf>
      <font>
        <b val="0"/>
        <i val="0"/>
        <strike val="0"/>
        <condense val="0"/>
        <extend val="0"/>
        <outline val="0"/>
        <shadow val="0"/>
        <u val="none"/>
        <vertAlign val="baseline"/>
        <sz val="10"/>
        <color theme="0"/>
        <name val="Times New Roman"/>
        <family val="1"/>
        <scheme val="none"/>
      </font>
      <alignment horizontal="center" vertical="center" textRotation="0" wrapText="1"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none">
          <fgColor indexed="64"/>
          <bgColor indexed="65"/>
        </patternFill>
      </fill>
      <alignment horizontal="center" vertical="bottom" textRotation="0" wrapText="0" indent="0" justifyLastLine="0" shrinkToFit="0" readingOrder="0"/>
      <border diagonalUp="0" diagonalDown="0" outline="0">
        <left/>
        <right/>
        <top/>
        <bottom style="thin">
          <color indexed="64"/>
        </bottom>
      </border>
      <protection locked="1" hidden="0"/>
    </dxf>
    <dxf>
      <font>
        <b val="0"/>
        <i val="0"/>
        <strike val="0"/>
        <condense val="0"/>
        <extend val="0"/>
        <outline val="0"/>
        <shadow val="0"/>
        <u val="none"/>
        <vertAlign val="baseline"/>
        <sz val="12"/>
        <color theme="0"/>
        <name val="Times New Roman"/>
        <family val="1"/>
        <scheme val="none"/>
      </font>
      <numFmt numFmtId="164" formatCode="&quot;$&quot;#,##0.00"/>
      <fill>
        <patternFill patternType="none">
          <fgColor indexed="64"/>
          <bgColor indexed="65"/>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none">
          <fgColor indexed="64"/>
          <bgColor indexed="65"/>
        </patternFill>
      </fill>
      <alignment horizontal="center" vertical="bottom" textRotation="0" wrapText="0" indent="0" justifyLastLine="0" shrinkToFit="0" readingOrder="0"/>
      <border diagonalUp="0" diagonalDown="0" outline="0">
        <left/>
        <right/>
        <top/>
        <bottom style="thin">
          <color indexed="64"/>
        </bottom>
      </border>
      <protection locked="1" hidden="0"/>
    </dxf>
    <dxf>
      <font>
        <b val="0"/>
        <i val="0"/>
        <strike val="0"/>
        <condense val="0"/>
        <extend val="0"/>
        <outline val="0"/>
        <shadow val="0"/>
        <u val="none"/>
        <vertAlign val="baseline"/>
        <sz val="12"/>
        <color theme="0"/>
        <name val="Times New Roman"/>
        <family val="1"/>
        <scheme val="none"/>
      </font>
      <numFmt numFmtId="164" formatCode="&quot;$&quot;#,##0.00"/>
      <fill>
        <patternFill patternType="none">
          <fgColor indexed="64"/>
          <bgColor indexed="65"/>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numFmt numFmtId="165" formatCode="&quot;$&quot;#,##0"/>
      <fill>
        <patternFill patternType="solid">
          <fgColor indexed="64"/>
          <bgColor theme="0" tint="-0.14999847407452621"/>
        </patternFill>
      </fill>
      <alignment horizontal="center" vertical="bottom" textRotation="0" wrapText="0" indent="0" justifyLastLine="0" shrinkToFit="0" readingOrder="0"/>
      <border diagonalUp="0" diagonalDown="0" outline="0">
        <left/>
        <right/>
        <top/>
        <bottom style="thin">
          <color indexed="64"/>
        </bottom>
      </border>
      <protection locked="1" hidden="0"/>
    </dxf>
    <dxf>
      <font>
        <b val="0"/>
        <i val="0"/>
        <strike val="0"/>
        <condense val="0"/>
        <extend val="0"/>
        <outline val="0"/>
        <shadow val="0"/>
        <u val="none"/>
        <vertAlign val="baseline"/>
        <sz val="12"/>
        <color theme="0"/>
        <name val="Times New Roman"/>
        <family val="1"/>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theme="0"/>
        <name val="Times New Roman"/>
        <family val="1"/>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theme="0"/>
        <name val="Times New Roman"/>
        <family val="1"/>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2"/>
        <color auto="1"/>
        <name val="Times New Roman"/>
        <family val="1"/>
        <scheme val="none"/>
      </font>
      <alignment horizontal="general" vertical="bottom" textRotation="0" wrapText="0" indent="0" justifyLastLine="0" shrinkToFit="0" readingOrder="0"/>
      <protection locked="1" hidden="0"/>
    </dxf>
    <dxf>
      <border outline="0">
        <top style="double">
          <color indexed="64"/>
        </top>
      </border>
    </dxf>
    <dxf>
      <font>
        <b val="0"/>
        <i val="0"/>
        <strike val="0"/>
        <condense val="0"/>
        <extend val="0"/>
        <outline val="0"/>
        <shadow val="0"/>
        <u val="none"/>
        <vertAlign val="baseline"/>
        <sz val="10"/>
        <color theme="0"/>
        <name val="Times New Roman"/>
        <family val="1"/>
        <scheme val="none"/>
      </font>
      <alignment horizontal="center" vertical="center" textRotation="0" wrapText="1" indent="0" justifyLastLine="0" shrinkToFit="0" readingOrder="0"/>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font>
        <strike val="0"/>
        <outline val="0"/>
        <shadow val="0"/>
        <u val="none"/>
        <vertAlign val="baseline"/>
        <sz val="11"/>
        <color auto="1"/>
        <name val="Calibri"/>
        <family val="2"/>
        <scheme val="minor"/>
      </font>
      <protection locked="1" hidden="0"/>
    </dxf>
    <dxf>
      <protection locked="1" hidden="0"/>
    </dxf>
    <dxf>
      <protection locked="1" hidden="0"/>
    </dxf>
    <dxf>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double">
          <color theme="0" tint="-0.34998626667073579"/>
        </left>
        <right/>
        <top/>
        <bottom/>
      </border>
      <protection locked="1" hidden="0"/>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double">
          <color theme="0" tint="-0.34998626667073579"/>
        </left>
        <right style="medium">
          <color indexed="64"/>
        </right>
        <top/>
        <bottom/>
      </border>
      <protection locked="1" hidden="0"/>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double">
          <color theme="0" tint="-0.34998626667073579"/>
        </left>
        <right style="medium">
          <color indexed="64"/>
        </right>
        <top/>
        <bottom/>
      </border>
      <protection locked="1" hidden="0"/>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medium">
          <color indexed="64"/>
        </left>
        <right style="medium">
          <color indexed="64"/>
        </right>
        <top/>
        <bottom/>
      </border>
      <protection locked="1" hidden="0"/>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border outline="0">
        <left style="medium">
          <color indexed="64"/>
        </left>
      </border>
    </dxf>
    <dxf>
      <font>
        <strike val="0"/>
        <outline val="0"/>
        <shadow val="0"/>
        <u val="none"/>
        <vertAlign val="baseline"/>
        <sz val="11"/>
        <color auto="1"/>
        <name val="Calibri"/>
        <family val="2"/>
        <scheme val="minor"/>
      </font>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strike val="0"/>
        <outline val="0"/>
        <shadow val="0"/>
        <u val="none"/>
        <vertAlign val="baseline"/>
        <sz val="11"/>
        <color theme="0"/>
        <name val="Calibri"/>
        <scheme val="minor"/>
      </font>
      <fill>
        <patternFill>
          <bgColor theme="0"/>
        </patternFill>
      </fill>
      <border diagonalUp="0" diagonalDown="0">
        <left/>
        <right style="medium">
          <color indexed="64"/>
        </right>
        <top/>
        <bottom/>
        <vertical/>
        <horizontal/>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font>
        <strike val="0"/>
        <outline val="0"/>
        <shadow val="0"/>
        <u val="none"/>
        <vertAlign val="baseline"/>
        <sz val="11"/>
        <color theme="0"/>
        <name val="Calibri"/>
        <scheme val="minor"/>
      </font>
      <fill>
        <patternFill>
          <bgColor theme="0"/>
        </patternFill>
      </fill>
      <border diagonalUp="0" diagonalDown="0">
        <left/>
        <right style="medium">
          <color indexed="64"/>
        </right>
        <top/>
        <bottom/>
        <vertical/>
        <horizontal/>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strike val="0"/>
        <outline val="0"/>
        <shadow val="0"/>
        <u val="none"/>
        <vertAlign val="baseline"/>
        <sz val="11"/>
        <color theme="0"/>
        <name val="Calibri"/>
        <scheme val="minor"/>
      </font>
      <fill>
        <patternFill>
          <bgColor theme="0"/>
        </patternFill>
      </fill>
      <border diagonalUp="0" diagonalDown="0">
        <left/>
        <right style="medium">
          <color indexed="64"/>
        </right>
        <top/>
        <bottom/>
        <vertical/>
        <horizontal/>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strike val="0"/>
        <outline val="0"/>
        <shadow val="0"/>
        <u val="none"/>
        <vertAlign val="baseline"/>
        <sz val="11"/>
        <color theme="0"/>
        <name val="Calibri"/>
        <scheme val="minor"/>
      </font>
      <fill>
        <patternFill>
          <bgColor theme="0"/>
        </patternFill>
      </fill>
      <border diagonalUp="0" diagonalDown="0">
        <left/>
        <right style="medium">
          <color indexed="64"/>
        </right>
        <top/>
        <bottom/>
        <vertical/>
        <horizontal/>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double">
          <color theme="0" tint="-0.34998626667073579"/>
        </left>
        <right/>
        <top/>
        <bottom/>
      </border>
      <protection locked="1" hidden="0"/>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double">
          <color theme="0" tint="-0.34998626667073579"/>
        </left>
        <right style="medium">
          <color indexed="64"/>
        </right>
        <top/>
        <bottom/>
      </border>
      <protection locked="1" hidden="0"/>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double">
          <color theme="0" tint="-0.34998626667073579"/>
        </left>
        <right style="medium">
          <color indexed="64"/>
        </right>
        <top/>
        <bottom/>
      </border>
      <protection locked="1" hidden="0"/>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double">
          <color theme="0" tint="-0.34998626667073579"/>
        </left>
        <right style="medium">
          <color indexed="64"/>
        </right>
        <top/>
        <bottom/>
      </border>
      <protection locked="1" hidden="0"/>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right style="double">
          <color theme="0" tint="-0.34998626667073579"/>
        </right>
        <top/>
        <bottom/>
      </border>
      <protection locked="1" hidden="0"/>
    </dxf>
    <dxf>
      <font>
        <strike val="0"/>
        <outline val="0"/>
        <shadow val="0"/>
        <u val="none"/>
        <vertAlign val="baseline"/>
        <sz val="11"/>
        <color theme="0"/>
        <name val="Calibri"/>
        <scheme val="minor"/>
      </font>
      <fill>
        <patternFill>
          <bgColor theme="0"/>
        </patternFill>
      </fill>
      <border diagonalUp="0" diagonalDown="0" outline="0">
        <left/>
        <right style="medium">
          <color indexed="64"/>
        </right>
        <top/>
        <bottom/>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double">
          <color theme="0" tint="-0.34998626667073579"/>
        </left>
        <right style="medium">
          <color indexed="64"/>
        </right>
        <top/>
        <bottom/>
      </border>
      <protection locked="1" hidden="0"/>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double">
          <color theme="0" tint="-0.34998626667073579"/>
        </left>
        <right style="medium">
          <color indexed="64"/>
        </right>
        <top/>
        <bottom/>
      </border>
      <protection locked="1" hidden="0"/>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outline="0">
        <left style="double">
          <color theme="0" tint="-0.34998626667073579"/>
        </left>
        <right style="medium">
          <color indexed="64"/>
        </right>
        <top/>
        <bottom/>
      </border>
      <protection locked="1" hidden="0"/>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right style="double">
          <color theme="0" tint="-0.34998626667073579"/>
        </right>
        <top/>
        <bottom/>
      </border>
      <protection locked="1" hidden="0"/>
    </dxf>
    <dxf>
      <font>
        <strike val="0"/>
        <outline val="0"/>
        <shadow val="0"/>
        <u val="none"/>
        <vertAlign val="baseline"/>
        <sz val="11"/>
        <color theme="0"/>
        <name val="Calibri"/>
        <scheme val="minor"/>
      </font>
      <fill>
        <patternFill>
          <bgColor theme="0"/>
        </patternFill>
      </fill>
      <border diagonalUp="0" diagonalDown="0" outline="0">
        <left/>
        <right style="medium">
          <color indexed="64"/>
        </right>
        <top/>
        <bottom/>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strike val="0"/>
        <outline val="0"/>
        <shadow val="0"/>
        <u val="none"/>
        <vertAlign val="baseline"/>
        <sz val="11"/>
        <color theme="0"/>
        <name val="Calibri"/>
        <scheme val="minor"/>
      </font>
      <fill>
        <patternFill>
          <bgColor theme="0"/>
        </patternFill>
      </fill>
      <border diagonalUp="0" diagonalDown="0">
        <left/>
        <right style="medium">
          <color indexed="64"/>
        </right>
        <top/>
        <bottom/>
        <vertical/>
        <horizontal/>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strike val="0"/>
        <outline val="0"/>
        <shadow val="0"/>
        <u val="none"/>
        <vertAlign val="baseline"/>
        <sz val="11"/>
        <color theme="0"/>
        <name val="Calibri"/>
        <scheme val="minor"/>
      </font>
      <fill>
        <patternFill>
          <bgColor theme="0"/>
        </patternFill>
      </fill>
      <border diagonalUp="0" diagonalDown="0">
        <left/>
        <right style="medium">
          <color indexed="64"/>
        </right>
        <top/>
        <bottom/>
        <vertical/>
        <horizontal/>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strike val="0"/>
        <outline val="0"/>
        <shadow val="0"/>
        <u val="none"/>
        <vertAlign val="baseline"/>
        <sz val="11"/>
        <color theme="0"/>
        <name val="Calibri"/>
        <scheme val="minor"/>
      </font>
      <fill>
        <patternFill>
          <bgColor theme="0"/>
        </patternFill>
      </fill>
      <border diagonalUp="0" diagonalDown="0">
        <left/>
        <right style="medium">
          <color indexed="64"/>
        </right>
        <top/>
        <bottom/>
        <vertical/>
        <horizontal/>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strike val="0"/>
        <outline val="0"/>
        <shadow val="0"/>
        <u val="none"/>
        <vertAlign val="baseline"/>
        <sz val="11"/>
        <color theme="0"/>
        <name val="Calibri"/>
        <scheme val="minor"/>
      </font>
      <fill>
        <patternFill>
          <bgColor theme="0"/>
        </patternFill>
      </fill>
      <border diagonalUp="0" diagonalDown="0">
        <left/>
        <right style="medium">
          <color indexed="64"/>
        </right>
        <top/>
        <bottom/>
        <vertical/>
        <horizontal/>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strike val="0"/>
        <outline val="0"/>
        <shadow val="0"/>
        <u val="none"/>
        <vertAlign val="baseline"/>
        <sz val="11"/>
        <color theme="0"/>
        <name val="Calibri"/>
        <scheme val="minor"/>
      </font>
      <fill>
        <patternFill>
          <bgColor theme="0"/>
        </patternFill>
      </fill>
      <border diagonalUp="0" diagonalDown="0">
        <left/>
        <right style="medium">
          <color indexed="64"/>
        </right>
        <top/>
        <bottom/>
        <vertical/>
        <horizontal/>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strike val="0"/>
        <outline val="0"/>
        <shadow val="0"/>
        <u val="none"/>
        <vertAlign val="baseline"/>
        <sz val="11"/>
        <color theme="0"/>
        <name val="Calibri"/>
        <scheme val="minor"/>
      </font>
      <fill>
        <patternFill>
          <bgColor theme="0"/>
        </patternFill>
      </fill>
      <border diagonalUp="0" diagonalDown="0">
        <left/>
        <right style="medium">
          <color indexed="64"/>
        </right>
        <top/>
        <bottom/>
        <vertical/>
        <horizontal/>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patternFill>
      </fill>
      <alignment horizontal="right" vertical="center" textRotation="0" wrapText="0" indent="0" justifyLastLine="0" shrinkToFit="0" readingOrder="0"/>
      <border diagonalUp="0" diagonalDown="0">
        <left style="medium">
          <color indexed="64"/>
        </left>
        <right style="double">
          <color theme="0" tint="-0.34998626667073579"/>
        </right>
        <top/>
        <bottom/>
        <vertical/>
        <horizontal/>
      </border>
      <protection locked="1" hidden="0"/>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border outline="0">
        <left style="double">
          <color theme="0" tint="-0.34998626667073579"/>
        </left>
      </border>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border outline="0">
        <left style="double">
          <color theme="0" tint="-0.34998626667073579"/>
        </left>
        <right style="medium">
          <color indexed="64"/>
        </right>
      </border>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border outline="0">
        <left style="double">
          <color theme="0" tint="-0.34998626667073579"/>
        </left>
        <right style="medium">
          <color indexed="64"/>
        </right>
      </border>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border outline="0">
        <left style="double">
          <color theme="0" tint="-0.34998626667073579"/>
        </left>
        <right style="medium">
          <color indexed="64"/>
        </right>
      </border>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font>
        <strike val="0"/>
        <outline val="0"/>
        <shadow val="0"/>
        <u val="none"/>
        <vertAlign val="baseline"/>
        <sz val="11"/>
        <color theme="0"/>
        <name val="Calibri"/>
        <scheme val="minor"/>
      </font>
      <fill>
        <patternFill patternType="solid">
          <bgColor theme="0"/>
        </patternFill>
      </fill>
      <border diagonalUp="0" diagonalDown="0" outline="0">
        <left/>
        <right style="medium">
          <color indexed="64"/>
        </right>
        <top/>
        <bottom/>
      </border>
    </dxf>
    <dxf>
      <border outline="0">
        <right style="medium">
          <color indexed="64"/>
        </right>
        <bottom style="medium">
          <color indexed="64"/>
        </bottom>
      </border>
    </dxf>
    <dxf>
      <font>
        <b val="0"/>
        <i val="0"/>
        <strike val="0"/>
        <condense val="0"/>
        <extend val="0"/>
        <outline val="0"/>
        <shadow val="0"/>
        <u val="none"/>
        <vertAlign val="baseline"/>
        <sz val="11"/>
        <color theme="0"/>
        <name val="Calibri"/>
        <scheme val="minor"/>
      </font>
      <fill>
        <patternFill patternType="solid">
          <fgColor indexed="64"/>
          <bgColor theme="0"/>
        </patternFill>
      </fill>
      <alignment horizontal="center" vertical="center" textRotation="0" wrapText="1" indent="0" justifyLastLine="0" shrinkToFit="0" readingOrder="0"/>
      <protection locked="1" hidden="0"/>
    </dxf>
    <dxf>
      <border outline="0">
        <left style="double">
          <color theme="0" tint="-0.34998626667073579"/>
        </left>
      </border>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border outline="0">
        <left style="double">
          <color theme="0" tint="-0.34998626667073579"/>
        </left>
        <right style="medium">
          <color indexed="64"/>
        </right>
      </border>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border outline="0">
        <left style="double">
          <color theme="0" tint="-0.34998626667073579"/>
        </left>
        <right style="medium">
          <color indexed="64"/>
        </right>
      </border>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border outline="0">
        <left style="double">
          <color theme="0" tint="-0.34998626667073579"/>
        </left>
        <right style="medium">
          <color indexed="64"/>
        </right>
      </border>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font>
        <strike val="0"/>
        <outline val="0"/>
        <shadow val="0"/>
        <u val="none"/>
        <vertAlign val="baseline"/>
        <sz val="11"/>
        <color theme="0"/>
        <name val="Calibri"/>
        <scheme val="minor"/>
      </font>
      <fill>
        <patternFill patternType="solid">
          <bgColor theme="0"/>
        </patternFill>
      </fill>
      <border diagonalUp="0" diagonalDown="0" outline="0">
        <left/>
        <right style="medium">
          <color indexed="64"/>
        </right>
        <top/>
        <bottom/>
      </border>
    </dxf>
    <dxf>
      <border outline="0">
        <right style="medium">
          <color indexed="64"/>
        </right>
        <bottom style="medium">
          <color indexed="64"/>
        </bottom>
      </border>
    </dxf>
    <dxf>
      <font>
        <b val="0"/>
        <i val="0"/>
        <strike val="0"/>
        <condense val="0"/>
        <extend val="0"/>
        <outline val="0"/>
        <shadow val="0"/>
        <u val="none"/>
        <vertAlign val="baseline"/>
        <sz val="11"/>
        <color theme="0"/>
        <name val="Calibri"/>
        <scheme val="minor"/>
      </font>
      <fill>
        <patternFill patternType="solid">
          <fgColor indexed="64"/>
          <bgColor theme="0"/>
        </patternFill>
      </fill>
      <alignment horizontal="center" vertical="center" textRotation="0" wrapText="1" indent="0" justifyLastLine="0" shrinkToFit="0" readingOrder="0"/>
      <protection locked="1" hidden="0"/>
    </dxf>
    <dxf>
      <border outline="0">
        <left style="double">
          <color theme="0" tint="-0.34998626667073579"/>
        </left>
      </border>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border outline="0">
        <left style="double">
          <color theme="0" tint="-0.34998626667073579"/>
        </left>
        <right style="medium">
          <color indexed="64"/>
        </right>
      </border>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border outline="0">
        <left style="double">
          <color theme="0" tint="-0.34998626667073579"/>
        </left>
        <right style="medium">
          <color indexed="64"/>
        </right>
      </border>
    </dxf>
    <dxf>
      <font>
        <b val="0"/>
        <i val="0"/>
        <strike val="0"/>
        <condense val="0"/>
        <extend val="0"/>
        <outline val="0"/>
        <shadow val="0"/>
        <u val="none"/>
        <vertAlign val="baseline"/>
        <sz val="11"/>
        <color theme="0" tint="-0.14999847407452621"/>
        <name val="Calibri"/>
        <scheme val="minor"/>
      </font>
      <numFmt numFmtId="165" formatCode="&quot;$&quot;#,##0"/>
      <fill>
        <patternFill patternType="solid">
          <fgColor indexed="64"/>
          <bgColor theme="0" tint="-0.14999847407452621"/>
        </patternFill>
      </fill>
      <alignment horizontal="right" vertical="center" textRotation="0" wrapText="0" indent="0" justifyLastLine="0" shrinkToFit="0" readingOrder="0"/>
      <border diagonalUp="0" diagonalDown="0" outline="0">
        <left style="medium">
          <color indexed="64"/>
        </left>
        <right style="double">
          <color theme="0" tint="-0.34998626667073579"/>
        </right>
        <top/>
        <bottom/>
      </border>
      <protection locked="1" hidden="0"/>
    </dxf>
    <dxf>
      <border outline="0">
        <right style="medium">
          <color indexed="64"/>
        </right>
      </border>
    </dxf>
    <dxf>
      <border outline="0">
        <right style="medium">
          <color indexed="64"/>
        </right>
        <bottom style="medium">
          <color indexed="64"/>
        </bottom>
      </border>
    </dxf>
    <dxf>
      <font>
        <b val="0"/>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center" textRotation="0" wrapText="1" indent="0" justifyLastLine="0" shrinkToFit="0" readingOrder="0"/>
      <protection locked="1" hidden="0"/>
    </dxf>
    <dxf>
      <font>
        <color rgb="FFFF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7" formatCode="&quot;$&quot;#,##0&quot;!&quot;"/>
    </dxf>
    <dxf>
      <font>
        <color rgb="FFC00000"/>
      </font>
      <numFmt numFmtId="168" formatCode="&quot;$&quot;00&quot;!&quot;"/>
      <fill>
        <patternFill>
          <bgColor theme="5" tint="0.79998168889431442"/>
        </patternFill>
      </fill>
    </dxf>
    <dxf>
      <font>
        <color rgb="FFC00000"/>
      </font>
      <numFmt numFmtId="169" formatCode="0.00&quot;!&quot;"/>
    </dxf>
  </dxfs>
  <tableStyles count="2" defaultTableStyle="Table Style 1" defaultPivotStyle="PivotStyleLight16">
    <tableStyle name="Invisible" pivot="0" table="0" count="0" xr9:uid="{00000000-0011-0000-FFFF-FFFF00000000}"/>
    <tableStyle name="Table Style 1" pivot="0" count="0" xr9:uid="{00000000-0011-0000-FFFF-FFFF01000000}"/>
  </tableStyles>
  <colors>
    <mruColors>
      <color rgb="FFFFC7CE"/>
      <color rgb="FFFFFFE1"/>
      <color rgb="FFFFDDDD"/>
      <color rgb="FFFFCCCC"/>
      <color rgb="FFF1F5F9"/>
      <color rgb="FFFFFFCC"/>
      <color rgb="FFFFFFC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microsoft.com/office/2006/relationships/vbaProject" Target="vbaProject.bin"/><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88265</xdr:colOff>
      <xdr:row>1</xdr:row>
      <xdr:rowOff>76200</xdr:rowOff>
    </xdr:from>
    <xdr:to>
      <xdr:col>2</xdr:col>
      <xdr:colOff>94297</xdr:colOff>
      <xdr:row>2</xdr:row>
      <xdr:rowOff>283960</xdr:rowOff>
    </xdr:to>
    <xdr:pic>
      <xdr:nvPicPr>
        <xdr:cNvPr id="3" name="Picture 2" descr="United States Department of Labor, Veterans' Employment and Training Service logo">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265" y="127000"/>
          <a:ext cx="1175702" cy="5455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17</xdr:col>
      <xdr:colOff>667864</xdr:colOff>
      <xdr:row>16</xdr:row>
      <xdr:rowOff>64715</xdr:rowOff>
    </xdr:from>
    <xdr:to>
      <xdr:col>35</xdr:col>
      <xdr:colOff>322289</xdr:colOff>
      <xdr:row>34</xdr:row>
      <xdr:rowOff>150440</xdr:rowOff>
    </xdr:to>
    <xdr:pic>
      <xdr:nvPicPr>
        <xdr:cNvPr id="2" name="Picture 1">
          <a:extLst>
            <a:ext uri="{FF2B5EF4-FFF2-40B4-BE49-F238E27FC236}">
              <a16:creationId xmlns:a16="http://schemas.microsoft.com/office/drawing/2014/main" id="{A84D2183-E61D-A6C7-B0B1-BCF3AD4903CE}"/>
            </a:ext>
          </a:extLst>
        </xdr:cNvPr>
        <xdr:cNvPicPr>
          <a:picLocks noChangeAspect="1"/>
        </xdr:cNvPicPr>
      </xdr:nvPicPr>
      <xdr:blipFill>
        <a:blip xmlns:r="http://schemas.openxmlformats.org/officeDocument/2006/relationships" r:embed="rId1"/>
        <a:stretch>
          <a:fillRect/>
        </a:stretch>
      </xdr:blipFill>
      <xdr:spPr>
        <a:xfrm>
          <a:off x="14479114" y="3112715"/>
          <a:ext cx="13225169" cy="4086225"/>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aydin, Rebekah - VETS" refreshedDate="45721.602697337963" createdVersion="6" refreshedVersion="8" minRefreshableVersion="3" recordCount="23" xr:uid="{00000000-000A-0000-FFFF-FFFF45000000}">
  <cacheSource type="worksheet">
    <worksheetSource ref="A1:AP24" sheet="Data"/>
  </cacheSource>
  <cacheFields count="42">
    <cacheField name="FY/Q" numFmtId="0">
      <sharedItems/>
    </cacheField>
    <cacheField name="Quarter/Cumulative" numFmtId="0">
      <sharedItems count="23">
        <s v="1st Quarter"/>
        <s v="2nd Quarter"/>
        <s v="Y1Q2 Cumulative"/>
        <s v="3rd Quarter"/>
        <s v="Y1Q3 Cumulative"/>
        <s v="4th Quarter"/>
        <s v="Y1Q4 Cumulative"/>
        <s v="5th Quarter"/>
        <s v="Y2Q1 Cumulative"/>
        <s v="6th Quarter"/>
        <s v="Y2Q2 Cumulative"/>
        <s v="7th Quarter"/>
        <s v="Y2Q3 Cumulative"/>
        <s v="8th Quarter"/>
        <s v="Y2Q4 Cumulative"/>
        <s v="9th Quarter"/>
        <s v="Y3Q1 Cumulative"/>
        <s v="10th Quarter"/>
        <s v="Y3Q2 Cumulative"/>
        <s v="11th Quarter"/>
        <s v="Y3Q3 Cumulative"/>
        <s v="12th Quarter"/>
        <s v="Y3Q4 Cumulative"/>
      </sharedItems>
    </cacheField>
    <cacheField name="Grant Number" numFmtId="0">
      <sharedItems containsSemiMixedTypes="0" containsString="0" containsNumber="1" containsInteger="1" minValue="0" maxValue="0"/>
    </cacheField>
    <cacheField name="State" numFmtId="0">
      <sharedItems containsMixedTypes="1" containsNumber="1" containsInteger="1" minValue="0" maxValue="0" count="2">
        <s v=""/>
        <n v="0" u="1"/>
      </sharedItems>
    </cacheField>
    <cacheField name="Quarter Ending" numFmtId="14">
      <sharedItems/>
    </cacheField>
    <cacheField name="Date Prepared " numFmtId="14">
      <sharedItems containsSemiMixedTypes="0" containsNonDate="0" containsDate="1" containsString="0" minDate="1899-12-30T00:00:00" maxDate="1899-12-31T00:00:00"/>
    </cacheField>
    <cacheField name="Disabled Veterans Outreach Program" numFmtId="164">
      <sharedItems containsSemiMixedTypes="0" containsString="0" containsNumber="1" containsInteger="1" minValue="0" maxValue="0"/>
    </cacheField>
    <cacheField name="Consolidated DVOP/LVER Positions" numFmtId="164">
      <sharedItems containsSemiMixedTypes="0" containsString="0" containsNumber="1" containsInteger="1" minValue="0" maxValue="0"/>
    </cacheField>
    <cacheField name="Local Veterans Employment Representatives" numFmtId="164">
      <sharedItems containsSemiMixedTypes="0" containsString="0" containsNumber="1" containsInteger="1" minValue="0" maxValue="0"/>
    </cacheField>
    <cacheField name="Incentive Awards" numFmtId="164">
      <sharedItems containsSemiMixedTypes="0" containsString="0" containsNumber="1" containsInteger="1" minValue="0" maxValue="0"/>
    </cacheField>
    <cacheField name="Mgmt &amp; Admin Costs" numFmtId="164">
      <sharedItems containsSemiMixedTypes="0" containsString="0" containsNumber="1" containsInteger="1" minValue="0" maxValue="0"/>
    </cacheField>
    <cacheField name="Total Approved Funds" numFmtId="164">
      <sharedItems containsSemiMixedTypes="0" containsString="0" containsNumber="1" containsInteger="1" minValue="0" maxValue="0"/>
    </cacheField>
    <cacheField name="Funded DVOP Positions" numFmtId="0">
      <sharedItems containsMixedTypes="1" containsNumber="1" containsInteger="1" minValue="0" maxValue="0"/>
    </cacheField>
    <cacheField name="DVOP Salaries Paid" numFmtId="164">
      <sharedItems containsSemiMixedTypes="0" containsString="0" containsNumber="1" containsInteger="1" minValue="0" maxValue="0"/>
    </cacheField>
    <cacheField name="DVOP Benefits Paid" numFmtId="164">
      <sharedItems containsSemiMixedTypes="0" containsString="0" containsNumber="1" containsInteger="1" minValue="0" maxValue="0"/>
    </cacheField>
    <cacheField name="Total DVOP Outlays" numFmtId="164">
      <sharedItems containsSemiMixedTypes="0" containsString="0" containsNumber="1" containsInteger="1" minValue="0" maxValue="0"/>
    </cacheField>
    <cacheField name="DVOP Unliquidated Obligations" numFmtId="164">
      <sharedItems containsSemiMixedTypes="0" containsString="0" containsNumber="1" containsInteger="1" minValue="0" maxValue="0"/>
    </cacheField>
    <cacheField name="Total DVOP Outlays &amp; Obligations" numFmtId="164">
      <sharedItems containsSemiMixedTypes="0" containsString="0" containsNumber="1" containsInteger="1" minValue="0" maxValue="0"/>
    </cacheField>
    <cacheField name="Funded Consolidated Positions" numFmtId="0">
      <sharedItems containsMixedTypes="1" containsNumber="1" containsInteger="1" minValue="0" maxValue="0"/>
    </cacheField>
    <cacheField name="Consolidated Salaries Paid" numFmtId="164">
      <sharedItems containsSemiMixedTypes="0" containsString="0" containsNumber="1" containsInteger="1" minValue="0" maxValue="0"/>
    </cacheField>
    <cacheField name="Consolidated Benefits Paid" numFmtId="164">
      <sharedItems containsSemiMixedTypes="0" containsString="0" containsNumber="1" containsInteger="1" minValue="0" maxValue="0"/>
    </cacheField>
    <cacheField name="Total Consolidated Outlays" numFmtId="164">
      <sharedItems containsSemiMixedTypes="0" containsString="0" containsNumber="1" containsInteger="1" minValue="0" maxValue="0"/>
    </cacheField>
    <cacheField name="Consolidated Unliquidated Obligations" numFmtId="164">
      <sharedItems containsSemiMixedTypes="0" containsString="0" containsNumber="1" containsInteger="1" minValue="0" maxValue="0"/>
    </cacheField>
    <cacheField name="Total Consolidated Outlays &amp; Obligations" numFmtId="164">
      <sharedItems containsSemiMixedTypes="0" containsString="0" containsNumber="1" containsInteger="1" minValue="0" maxValue="0"/>
    </cacheField>
    <cacheField name="Funded LVER Positions" numFmtId="0">
      <sharedItems containsMixedTypes="1" containsNumber="1" containsInteger="1" minValue="0" maxValue="0"/>
    </cacheField>
    <cacheField name="LVER Salaries Paid" numFmtId="164">
      <sharedItems containsSemiMixedTypes="0" containsString="0" containsNumber="1" containsInteger="1" minValue="0" maxValue="0"/>
    </cacheField>
    <cacheField name="LVER Benefits Paid" numFmtId="164">
      <sharedItems containsSemiMixedTypes="0" containsString="0" containsNumber="1" containsInteger="1" minValue="0" maxValue="0"/>
    </cacheField>
    <cacheField name="Total LVER Outlays" numFmtId="164">
      <sharedItems containsSemiMixedTypes="0" containsString="0" containsNumber="1" containsInteger="1" minValue="0" maxValue="0"/>
    </cacheField>
    <cacheField name="LVER Unliquidated Obligations" numFmtId="164">
      <sharedItems containsSemiMixedTypes="0" containsString="0" containsNumber="1" containsInteger="1" minValue="0" maxValue="0"/>
    </cacheField>
    <cacheField name="Total LVER Outlays &amp; Obligations" numFmtId="164">
      <sharedItems containsSemiMixedTypes="0" containsString="0" containsNumber="1" containsInteger="1" minValue="0" maxValue="0"/>
    </cacheField>
    <cacheField name="Incentive Award Outlays" numFmtId="0">
      <sharedItems containsMixedTypes="1" containsNumber="1" containsInteger="1" minValue="0" maxValue="0"/>
    </cacheField>
    <cacheField name="Incentive Award Unliquidated Obligations" numFmtId="0">
      <sharedItems containsMixedTypes="1" containsNumber="1" containsInteger="1" minValue="0" maxValue="0"/>
    </cacheField>
    <cacheField name="Total Incentive Outlays &amp; Obligations" numFmtId="164">
      <sharedItems containsSemiMixedTypes="0" containsString="0" containsNumber="1" containsInteger="1" minValue="0" maxValue="0"/>
    </cacheField>
    <cacheField name="Mgmt &amp; Admin Outlays" numFmtId="164">
      <sharedItems containsSemiMixedTypes="0" containsString="0" containsNumber="1" containsInteger="1" minValue="0" maxValue="0"/>
    </cacheField>
    <cacheField name="Mgmt &amp; Admin Unliquidated Obligations" numFmtId="164">
      <sharedItems containsSemiMixedTypes="0" containsString="0" containsNumber="1" containsInteger="1" minValue="0" maxValue="0"/>
    </cacheField>
    <cacheField name="Total Mgmt &amp; Admin Outlays &amp; Obligations" numFmtId="164">
      <sharedItems containsSemiMixedTypes="0" containsString="0" containsNumber="1" containsInteger="1" minValue="0" maxValue="0"/>
    </cacheField>
    <cacheField name="DVOP Balance Remaining" numFmtId="164">
      <sharedItems containsMixedTypes="1" containsNumber="1" containsInteger="1" minValue="0" maxValue="0"/>
    </cacheField>
    <cacheField name="Consolidated Balance Remaining" numFmtId="164">
      <sharedItems containsMixedTypes="1" containsNumber="1" containsInteger="1" minValue="0" maxValue="0"/>
    </cacheField>
    <cacheField name="LVER Balance Remaining" numFmtId="164">
      <sharedItems containsMixedTypes="1" containsNumber="1" containsInteger="1" minValue="0" maxValue="0"/>
    </cacheField>
    <cacheField name="Incentive Balance Remaining" numFmtId="164">
      <sharedItems containsMixedTypes="1" containsNumber="1" containsInteger="1" minValue="0" maxValue="0"/>
    </cacheField>
    <cacheField name="Mgmt &amp; Admin Balance Remaining" numFmtId="164">
      <sharedItems containsMixedTypes="1" containsNumber="1" containsInteger="1" minValue="0" maxValue="0"/>
    </cacheField>
    <cacheField name="Total Balance Remaining" numFmtId="164">
      <sharedItems containsMixedTypes="1" containsNumber="1" containsInteger="1" minValue="0" maxValue="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
  <r>
    <s v="Y1Q1"/>
    <x v="0"/>
    <n v="0"/>
    <x v="0"/>
    <s v=""/>
    <d v="1899-12-30T00:00:00"/>
    <n v="0"/>
    <n v="0"/>
    <n v="0"/>
    <n v="0"/>
    <n v="0"/>
    <n v="0"/>
    <n v="0"/>
    <n v="0"/>
    <n v="0"/>
    <n v="0"/>
    <n v="0"/>
    <n v="0"/>
    <n v="0"/>
    <n v="0"/>
    <n v="0"/>
    <n v="0"/>
    <n v="0"/>
    <n v="0"/>
    <n v="0"/>
    <n v="0"/>
    <n v="0"/>
    <n v="0"/>
    <n v="0"/>
    <n v="0"/>
    <n v="0"/>
    <n v="0"/>
    <n v="0"/>
    <n v="0"/>
    <n v="0"/>
    <n v="0"/>
    <n v="0"/>
    <n v="0"/>
    <n v="0"/>
    <n v="0"/>
    <n v="0"/>
    <n v="0"/>
  </r>
  <r>
    <s v="Y1Q2"/>
    <x v="1"/>
    <n v="0"/>
    <x v="0"/>
    <s v=""/>
    <d v="1899-12-30T00:00:00"/>
    <n v="0"/>
    <n v="0"/>
    <n v="0"/>
    <n v="0"/>
    <n v="0"/>
    <n v="0"/>
    <s v=""/>
    <n v="0"/>
    <n v="0"/>
    <n v="0"/>
    <n v="0"/>
    <n v="0"/>
    <s v=""/>
    <n v="0"/>
    <n v="0"/>
    <n v="0"/>
    <n v="0"/>
    <n v="0"/>
    <s v=""/>
    <n v="0"/>
    <n v="0"/>
    <n v="0"/>
    <n v="0"/>
    <n v="0"/>
    <n v="0"/>
    <n v="0"/>
    <n v="0"/>
    <n v="0"/>
    <n v="0"/>
    <n v="0"/>
    <s v="N/A"/>
    <s v="N/A"/>
    <s v="N/A"/>
    <s v="N/A"/>
    <s v="N/A"/>
    <s v="N/A"/>
  </r>
  <r>
    <s v="Y1Q2"/>
    <x v="2"/>
    <n v="0"/>
    <x v="0"/>
    <s v=""/>
    <d v="1899-12-30T00:00:00"/>
    <n v="0"/>
    <n v="0"/>
    <n v="0"/>
    <n v="0"/>
    <n v="0"/>
    <n v="0"/>
    <n v="0"/>
    <n v="0"/>
    <n v="0"/>
    <n v="0"/>
    <n v="0"/>
    <n v="0"/>
    <n v="0"/>
    <n v="0"/>
    <n v="0"/>
    <n v="0"/>
    <n v="0"/>
    <n v="0"/>
    <n v="0"/>
    <n v="0"/>
    <n v="0"/>
    <n v="0"/>
    <n v="0"/>
    <n v="0"/>
    <n v="0"/>
    <n v="0"/>
    <n v="0"/>
    <n v="0"/>
    <n v="0"/>
    <n v="0"/>
    <n v="0"/>
    <n v="0"/>
    <n v="0"/>
    <n v="0"/>
    <n v="0"/>
    <n v="0"/>
  </r>
  <r>
    <s v="Y1Q3"/>
    <x v="3"/>
    <n v="0"/>
    <x v="0"/>
    <s v=""/>
    <d v="1899-12-30T00:00:00"/>
    <n v="0"/>
    <n v="0"/>
    <n v="0"/>
    <n v="0"/>
    <n v="0"/>
    <n v="0"/>
    <s v=""/>
    <n v="0"/>
    <n v="0"/>
    <n v="0"/>
    <n v="0"/>
    <n v="0"/>
    <s v=""/>
    <n v="0"/>
    <n v="0"/>
    <n v="0"/>
    <n v="0"/>
    <n v="0"/>
    <s v=""/>
    <n v="0"/>
    <n v="0"/>
    <n v="0"/>
    <n v="0"/>
    <n v="0"/>
    <n v="0"/>
    <n v="0"/>
    <n v="0"/>
    <n v="0"/>
    <n v="0"/>
    <n v="0"/>
    <s v="N/A"/>
    <s v="N/A"/>
    <s v="N/A"/>
    <s v="N/A"/>
    <s v="N/A"/>
    <s v="N/A"/>
  </r>
  <r>
    <s v="Y1Q3"/>
    <x v="4"/>
    <n v="0"/>
    <x v="0"/>
    <s v=""/>
    <d v="1899-12-30T00:00:00"/>
    <n v="0"/>
    <n v="0"/>
    <n v="0"/>
    <n v="0"/>
    <n v="0"/>
    <n v="0"/>
    <n v="0"/>
    <n v="0"/>
    <n v="0"/>
    <n v="0"/>
    <n v="0"/>
    <n v="0"/>
    <n v="0"/>
    <n v="0"/>
    <n v="0"/>
    <n v="0"/>
    <n v="0"/>
    <n v="0"/>
    <n v="0"/>
    <n v="0"/>
    <n v="0"/>
    <n v="0"/>
    <n v="0"/>
    <n v="0"/>
    <n v="0"/>
    <n v="0"/>
    <n v="0"/>
    <n v="0"/>
    <n v="0"/>
    <n v="0"/>
    <n v="0"/>
    <n v="0"/>
    <n v="0"/>
    <n v="0"/>
    <n v="0"/>
    <n v="0"/>
  </r>
  <r>
    <s v="Y1Q4"/>
    <x v="5"/>
    <n v="0"/>
    <x v="0"/>
    <s v=""/>
    <d v="1899-12-30T00:00:00"/>
    <n v="0"/>
    <n v="0"/>
    <n v="0"/>
    <n v="0"/>
    <n v="0"/>
    <n v="0"/>
    <s v=""/>
    <n v="0"/>
    <n v="0"/>
    <n v="0"/>
    <n v="0"/>
    <n v="0"/>
    <s v=""/>
    <n v="0"/>
    <n v="0"/>
    <n v="0"/>
    <n v="0"/>
    <n v="0"/>
    <s v=""/>
    <n v="0"/>
    <n v="0"/>
    <n v="0"/>
    <n v="0"/>
    <n v="0"/>
    <n v="0"/>
    <n v="0"/>
    <n v="0"/>
    <n v="0"/>
    <n v="0"/>
    <n v="0"/>
    <s v="N/A"/>
    <s v="N/A"/>
    <s v="N/A"/>
    <s v="N/A"/>
    <s v="N/A"/>
    <s v="N/A"/>
  </r>
  <r>
    <s v="Y1Q4"/>
    <x v="6"/>
    <n v="0"/>
    <x v="0"/>
    <s v=""/>
    <d v="1899-12-30T00:00:00"/>
    <n v="0"/>
    <n v="0"/>
    <n v="0"/>
    <n v="0"/>
    <n v="0"/>
    <n v="0"/>
    <n v="0"/>
    <n v="0"/>
    <n v="0"/>
    <n v="0"/>
    <n v="0"/>
    <n v="0"/>
    <n v="0"/>
    <n v="0"/>
    <n v="0"/>
    <n v="0"/>
    <n v="0"/>
    <n v="0"/>
    <n v="0"/>
    <n v="0"/>
    <n v="0"/>
    <n v="0"/>
    <n v="0"/>
    <n v="0"/>
    <n v="0"/>
    <n v="0"/>
    <n v="0"/>
    <n v="0"/>
    <n v="0"/>
    <n v="0"/>
    <n v="0"/>
    <n v="0"/>
    <n v="0"/>
    <n v="0"/>
    <n v="0"/>
    <n v="0"/>
  </r>
  <r>
    <s v="Y2Q1"/>
    <x v="7"/>
    <n v="0"/>
    <x v="0"/>
    <s v=""/>
    <d v="1899-12-30T00:00:00"/>
    <n v="0"/>
    <n v="0"/>
    <n v="0"/>
    <n v="0"/>
    <n v="0"/>
    <n v="0"/>
    <s v="N/A"/>
    <n v="0"/>
    <n v="0"/>
    <n v="0"/>
    <n v="0"/>
    <n v="0"/>
    <s v="N/A"/>
    <n v="0"/>
    <n v="0"/>
    <n v="0"/>
    <n v="0"/>
    <n v="0"/>
    <s v="N/A"/>
    <n v="0"/>
    <n v="0"/>
    <n v="0"/>
    <n v="0"/>
    <n v="0"/>
    <n v="0"/>
    <n v="0"/>
    <n v="0"/>
    <n v="0"/>
    <n v="0"/>
    <n v="0"/>
    <s v="N/A"/>
    <s v="N/A"/>
    <s v="N/A"/>
    <s v="N/A"/>
    <s v="N/A"/>
    <s v="N/A"/>
  </r>
  <r>
    <s v="Y2Q1"/>
    <x v="8"/>
    <n v="0"/>
    <x v="0"/>
    <s v=""/>
    <d v="1899-12-30T00:00:00"/>
    <n v="0"/>
    <n v="0"/>
    <n v="0"/>
    <n v="0"/>
    <n v="0"/>
    <n v="0"/>
    <s v="N/A"/>
    <n v="0"/>
    <n v="0"/>
    <n v="0"/>
    <n v="0"/>
    <n v="0"/>
    <s v="N/A"/>
    <n v="0"/>
    <n v="0"/>
    <n v="0"/>
    <n v="0"/>
    <n v="0"/>
    <s v="N/A"/>
    <n v="0"/>
    <n v="0"/>
    <n v="0"/>
    <n v="0"/>
    <n v="0"/>
    <n v="0"/>
    <n v="0"/>
    <n v="0"/>
    <n v="0"/>
    <n v="0"/>
    <n v="0"/>
    <n v="0"/>
    <n v="0"/>
    <n v="0"/>
    <n v="0"/>
    <n v="0"/>
    <n v="0"/>
  </r>
  <r>
    <s v="Y2Q2"/>
    <x v="9"/>
    <n v="0"/>
    <x v="0"/>
    <s v=""/>
    <d v="1899-12-30T00:00:00"/>
    <n v="0"/>
    <n v="0"/>
    <n v="0"/>
    <n v="0"/>
    <n v="0"/>
    <n v="0"/>
    <s v="N/A"/>
    <n v="0"/>
    <n v="0"/>
    <n v="0"/>
    <n v="0"/>
    <n v="0"/>
    <s v="N/A"/>
    <n v="0"/>
    <n v="0"/>
    <n v="0"/>
    <n v="0"/>
    <n v="0"/>
    <s v="N/A"/>
    <n v="0"/>
    <n v="0"/>
    <n v="0"/>
    <n v="0"/>
    <n v="0"/>
    <s v="N/A"/>
    <s v="N/A"/>
    <n v="0"/>
    <n v="0"/>
    <n v="0"/>
    <n v="0"/>
    <s v="N/A"/>
    <s v="N/A"/>
    <s v="N/A"/>
    <s v="N/A"/>
    <s v="N/A"/>
    <s v="N/A"/>
  </r>
  <r>
    <s v="Y2Q2"/>
    <x v="10"/>
    <n v="0"/>
    <x v="0"/>
    <s v=""/>
    <d v="1899-12-30T00:00:00"/>
    <n v="0"/>
    <n v="0"/>
    <n v="0"/>
    <n v="0"/>
    <n v="0"/>
    <n v="0"/>
    <s v="N/A"/>
    <n v="0"/>
    <n v="0"/>
    <n v="0"/>
    <n v="0"/>
    <n v="0"/>
    <s v="N/A"/>
    <n v="0"/>
    <n v="0"/>
    <n v="0"/>
    <n v="0"/>
    <n v="0"/>
    <s v="N/A"/>
    <n v="0"/>
    <n v="0"/>
    <n v="0"/>
    <n v="0"/>
    <n v="0"/>
    <n v="0"/>
    <n v="0"/>
    <n v="0"/>
    <n v="0"/>
    <n v="0"/>
    <n v="0"/>
    <n v="0"/>
    <n v="0"/>
    <n v="0"/>
    <n v="0"/>
    <n v="0"/>
    <n v="0"/>
  </r>
  <r>
    <s v="Y2Q3"/>
    <x v="11"/>
    <n v="0"/>
    <x v="0"/>
    <s v=""/>
    <d v="1899-12-30T00:00:00"/>
    <n v="0"/>
    <n v="0"/>
    <n v="0"/>
    <n v="0"/>
    <n v="0"/>
    <n v="0"/>
    <s v="N/A"/>
    <n v="0"/>
    <n v="0"/>
    <n v="0"/>
    <n v="0"/>
    <n v="0"/>
    <s v="N/A"/>
    <n v="0"/>
    <n v="0"/>
    <n v="0"/>
    <n v="0"/>
    <n v="0"/>
    <s v="N/A"/>
    <n v="0"/>
    <n v="0"/>
    <n v="0"/>
    <n v="0"/>
    <n v="0"/>
    <s v="N/A"/>
    <s v="N/A"/>
    <n v="0"/>
    <n v="0"/>
    <n v="0"/>
    <n v="0"/>
    <s v="N/A"/>
    <s v="N/A"/>
    <s v="N/A"/>
    <s v="N/A"/>
    <s v="N/A"/>
    <s v="N/A"/>
  </r>
  <r>
    <s v="Y2Q3"/>
    <x v="12"/>
    <n v="0"/>
    <x v="0"/>
    <s v=""/>
    <d v="1899-12-30T00:00:00"/>
    <n v="0"/>
    <n v="0"/>
    <n v="0"/>
    <n v="0"/>
    <n v="0"/>
    <n v="0"/>
    <s v="N/A"/>
    <n v="0"/>
    <n v="0"/>
    <n v="0"/>
    <n v="0"/>
    <n v="0"/>
    <s v="N/A"/>
    <n v="0"/>
    <n v="0"/>
    <n v="0"/>
    <n v="0"/>
    <n v="0"/>
    <s v="N/A"/>
    <n v="0"/>
    <n v="0"/>
    <n v="0"/>
    <n v="0"/>
    <n v="0"/>
    <n v="0"/>
    <n v="0"/>
    <n v="0"/>
    <n v="0"/>
    <n v="0"/>
    <n v="0"/>
    <n v="0"/>
    <n v="0"/>
    <n v="0"/>
    <n v="0"/>
    <n v="0"/>
    <n v="0"/>
  </r>
  <r>
    <s v="Y2Q4"/>
    <x v="13"/>
    <n v="0"/>
    <x v="0"/>
    <s v=""/>
    <d v="1899-12-30T00:00:00"/>
    <n v="0"/>
    <n v="0"/>
    <n v="0"/>
    <n v="0"/>
    <n v="0"/>
    <n v="0"/>
    <s v="N/A"/>
    <n v="0"/>
    <n v="0"/>
    <n v="0"/>
    <n v="0"/>
    <n v="0"/>
    <s v="N/A"/>
    <n v="0"/>
    <n v="0"/>
    <n v="0"/>
    <n v="0"/>
    <n v="0"/>
    <s v="N/A"/>
    <n v="0"/>
    <n v="0"/>
    <n v="0"/>
    <n v="0"/>
    <n v="0"/>
    <s v="N/A"/>
    <s v="N/A"/>
    <n v="0"/>
    <n v="0"/>
    <n v="0"/>
    <n v="0"/>
    <s v="N/A"/>
    <s v="N/A"/>
    <s v="N/A"/>
    <s v="N/A"/>
    <s v="N/A"/>
    <s v="N/A"/>
  </r>
  <r>
    <s v="Y2Q4"/>
    <x v="14"/>
    <n v="0"/>
    <x v="0"/>
    <s v=""/>
    <d v="1899-12-30T00:00:00"/>
    <n v="0"/>
    <n v="0"/>
    <n v="0"/>
    <n v="0"/>
    <n v="0"/>
    <n v="0"/>
    <s v="N/A"/>
    <n v="0"/>
    <n v="0"/>
    <n v="0"/>
    <n v="0"/>
    <n v="0"/>
    <s v="N/A"/>
    <n v="0"/>
    <n v="0"/>
    <n v="0"/>
    <n v="0"/>
    <n v="0"/>
    <s v="N/A"/>
    <n v="0"/>
    <n v="0"/>
    <n v="0"/>
    <n v="0"/>
    <n v="0"/>
    <n v="0"/>
    <n v="0"/>
    <n v="0"/>
    <n v="0"/>
    <n v="0"/>
    <n v="0"/>
    <n v="0"/>
    <n v="0"/>
    <n v="0"/>
    <n v="0"/>
    <n v="0"/>
    <n v="0"/>
  </r>
  <r>
    <s v="Y3Q1"/>
    <x v="15"/>
    <n v="0"/>
    <x v="0"/>
    <s v=""/>
    <d v="1899-12-30T00:00:00"/>
    <n v="0"/>
    <n v="0"/>
    <n v="0"/>
    <n v="0"/>
    <n v="0"/>
    <n v="0"/>
    <s v="N/A"/>
    <n v="0"/>
    <n v="0"/>
    <n v="0"/>
    <n v="0"/>
    <n v="0"/>
    <s v="N/A"/>
    <n v="0"/>
    <n v="0"/>
    <n v="0"/>
    <n v="0"/>
    <n v="0"/>
    <s v="N/A"/>
    <n v="0"/>
    <n v="0"/>
    <n v="0"/>
    <n v="0"/>
    <n v="0"/>
    <s v="N/A"/>
    <s v="N/A"/>
    <n v="0"/>
    <n v="0"/>
    <n v="0"/>
    <n v="0"/>
    <s v="N/A"/>
    <s v="N/A"/>
    <s v="N/A"/>
    <s v="N/A"/>
    <s v="N/A"/>
    <s v="N/A"/>
  </r>
  <r>
    <s v="Y3Q1"/>
    <x v="16"/>
    <n v="0"/>
    <x v="0"/>
    <s v=""/>
    <d v="1899-12-30T00:00:00"/>
    <n v="0"/>
    <n v="0"/>
    <n v="0"/>
    <n v="0"/>
    <n v="0"/>
    <n v="0"/>
    <s v="N/A"/>
    <n v="0"/>
    <n v="0"/>
    <n v="0"/>
    <n v="0"/>
    <n v="0"/>
    <s v="N/A"/>
    <n v="0"/>
    <n v="0"/>
    <n v="0"/>
    <n v="0"/>
    <n v="0"/>
    <s v="N/A"/>
    <n v="0"/>
    <n v="0"/>
    <n v="0"/>
    <n v="0"/>
    <n v="0"/>
    <n v="0"/>
    <n v="0"/>
    <n v="0"/>
    <n v="0"/>
    <n v="0"/>
    <n v="0"/>
    <n v="0"/>
    <n v="0"/>
    <n v="0"/>
    <n v="0"/>
    <n v="0"/>
    <n v="0"/>
  </r>
  <r>
    <s v="Y3Q2"/>
    <x v="17"/>
    <n v="0"/>
    <x v="0"/>
    <s v=""/>
    <d v="1899-12-30T00:00:00"/>
    <n v="0"/>
    <n v="0"/>
    <n v="0"/>
    <n v="0"/>
    <n v="0"/>
    <n v="0"/>
    <s v="N/A"/>
    <n v="0"/>
    <n v="0"/>
    <n v="0"/>
    <n v="0"/>
    <n v="0"/>
    <s v="N/A"/>
    <n v="0"/>
    <n v="0"/>
    <n v="0"/>
    <n v="0"/>
    <n v="0"/>
    <s v="N/A"/>
    <n v="0"/>
    <n v="0"/>
    <n v="0"/>
    <n v="0"/>
    <n v="0"/>
    <s v="N/A"/>
    <s v="N/A"/>
    <n v="0"/>
    <n v="0"/>
    <n v="0"/>
    <n v="0"/>
    <s v="N/A"/>
    <s v="N/A"/>
    <s v="N/A"/>
    <s v="N/A"/>
    <s v="N/A"/>
    <s v="N/A"/>
  </r>
  <r>
    <s v="Y3Q2"/>
    <x v="18"/>
    <n v="0"/>
    <x v="0"/>
    <s v=""/>
    <d v="1899-12-30T00:00:00"/>
    <n v="0"/>
    <n v="0"/>
    <n v="0"/>
    <n v="0"/>
    <n v="0"/>
    <n v="0"/>
    <s v="N/A"/>
    <n v="0"/>
    <n v="0"/>
    <n v="0"/>
    <n v="0"/>
    <n v="0"/>
    <s v="N/A"/>
    <n v="0"/>
    <n v="0"/>
    <n v="0"/>
    <n v="0"/>
    <n v="0"/>
    <s v="N/A"/>
    <n v="0"/>
    <n v="0"/>
    <n v="0"/>
    <n v="0"/>
    <n v="0"/>
    <n v="0"/>
    <n v="0"/>
    <n v="0"/>
    <n v="0"/>
    <n v="0"/>
    <n v="0"/>
    <n v="0"/>
    <n v="0"/>
    <n v="0"/>
    <n v="0"/>
    <n v="0"/>
    <n v="0"/>
  </r>
  <r>
    <s v="Y3Q3"/>
    <x v="19"/>
    <n v="0"/>
    <x v="0"/>
    <s v=""/>
    <d v="1899-12-30T00:00:00"/>
    <n v="0"/>
    <n v="0"/>
    <n v="0"/>
    <n v="0"/>
    <n v="0"/>
    <n v="0"/>
    <s v="N/A"/>
    <n v="0"/>
    <n v="0"/>
    <n v="0"/>
    <n v="0"/>
    <n v="0"/>
    <s v="N/A"/>
    <n v="0"/>
    <n v="0"/>
    <n v="0"/>
    <n v="0"/>
    <n v="0"/>
    <s v="N/A"/>
    <n v="0"/>
    <n v="0"/>
    <n v="0"/>
    <n v="0"/>
    <n v="0"/>
    <s v="N/A"/>
    <s v="N/A"/>
    <n v="0"/>
    <n v="0"/>
    <n v="0"/>
    <n v="0"/>
    <s v="N/A"/>
    <s v="N/A"/>
    <s v="N/A"/>
    <s v="N/A"/>
    <s v="N/A"/>
    <s v="N/A"/>
  </r>
  <r>
    <s v="Y3Q3"/>
    <x v="20"/>
    <n v="0"/>
    <x v="0"/>
    <s v=""/>
    <d v="1899-12-30T00:00:00"/>
    <n v="0"/>
    <n v="0"/>
    <n v="0"/>
    <n v="0"/>
    <n v="0"/>
    <n v="0"/>
    <s v="N/A"/>
    <n v="0"/>
    <n v="0"/>
    <n v="0"/>
    <n v="0"/>
    <n v="0"/>
    <s v="N/A"/>
    <n v="0"/>
    <n v="0"/>
    <n v="0"/>
    <n v="0"/>
    <n v="0"/>
    <s v="N/A"/>
    <n v="0"/>
    <n v="0"/>
    <n v="0"/>
    <n v="0"/>
    <n v="0"/>
    <n v="0"/>
    <n v="0"/>
    <n v="0"/>
    <n v="0"/>
    <n v="0"/>
    <n v="0"/>
    <n v="0"/>
    <n v="0"/>
    <n v="0"/>
    <n v="0"/>
    <n v="0"/>
    <n v="0"/>
  </r>
  <r>
    <s v="Y3Q4"/>
    <x v="21"/>
    <n v="0"/>
    <x v="0"/>
    <s v=""/>
    <d v="1899-12-30T00:00:00"/>
    <n v="0"/>
    <n v="0"/>
    <n v="0"/>
    <n v="0"/>
    <n v="0"/>
    <n v="0"/>
    <s v="N/A"/>
    <n v="0"/>
    <n v="0"/>
    <n v="0"/>
    <n v="0"/>
    <n v="0"/>
    <s v="N/A"/>
    <n v="0"/>
    <n v="0"/>
    <n v="0"/>
    <n v="0"/>
    <n v="0"/>
    <s v="N/A"/>
    <n v="0"/>
    <n v="0"/>
    <n v="0"/>
    <n v="0"/>
    <n v="0"/>
    <s v="N/A"/>
    <s v="N/A"/>
    <n v="0"/>
    <n v="0"/>
    <n v="0"/>
    <n v="0"/>
    <s v="N/A"/>
    <s v="N/A"/>
    <s v="N/A"/>
    <s v="N/A"/>
    <s v="N/A"/>
    <s v="N/A"/>
  </r>
  <r>
    <s v="Y3Q4"/>
    <x v="22"/>
    <n v="0"/>
    <x v="0"/>
    <s v=""/>
    <d v="1899-12-30T00:00:00"/>
    <n v="0"/>
    <n v="0"/>
    <n v="0"/>
    <n v="0"/>
    <n v="0"/>
    <n v="0"/>
    <s v="N/A"/>
    <n v="0"/>
    <n v="0"/>
    <n v="0"/>
    <n v="0"/>
    <n v="0"/>
    <s v="N/A"/>
    <n v="0"/>
    <n v="0"/>
    <n v="0"/>
    <n v="0"/>
    <n v="0"/>
    <s v="N/A"/>
    <n v="0"/>
    <n v="0"/>
    <n v="0"/>
    <n v="0"/>
    <n v="0"/>
    <n v="0"/>
    <n v="0"/>
    <n v="0"/>
    <n v="0"/>
    <n v="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 cacheId="0" dataOnRows="1"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1:Z42" firstHeaderRow="1" firstDataRow="3" firstDataCol="1"/>
  <pivotFields count="42">
    <pivotField showAll="0" defaultSubtotal="0"/>
    <pivotField axis="axisCol" showAll="0" defaultSubtotal="0">
      <items count="23">
        <item x="0"/>
        <item x="1"/>
        <item x="2"/>
        <item x="3"/>
        <item x="4"/>
        <item x="5"/>
        <item x="6"/>
        <item x="7"/>
        <item x="8"/>
        <item x="9"/>
        <item x="10"/>
        <item x="11"/>
        <item x="12"/>
        <item x="13"/>
        <item x="14"/>
        <item x="15"/>
        <item x="16"/>
        <item x="17"/>
        <item x="18"/>
        <item x="19"/>
        <item x="20"/>
        <item x="21"/>
        <item x="22"/>
      </items>
    </pivotField>
    <pivotField dataField="1" showAll="0" defaultSubtotal="0"/>
    <pivotField axis="axisCol" showAll="0" sortType="descending">
      <items count="3">
        <item x="0"/>
        <item m="1" x="1"/>
        <item t="default"/>
      </items>
    </pivotField>
    <pivotField dataField="1" numFmtId="14" showAll="0" defaultSubtotal="0"/>
    <pivotField dataField="1" numFmtId="14" showAll="0"/>
    <pivotField dataField="1" numFmtId="164" showAll="0"/>
    <pivotField dataField="1" numFmtId="164" showAll="0"/>
    <pivotField dataField="1" numFmtId="164" showAll="0"/>
    <pivotField dataField="1" numFmtId="164" showAll="0"/>
    <pivotField dataField="1" numFmtId="164" showAll="0"/>
    <pivotField dataField="1" numFmtId="164" showAll="0"/>
    <pivotField dataField="1" showAll="0"/>
    <pivotField dataField="1" numFmtId="164" showAll="0"/>
    <pivotField dataField="1" numFmtId="164" showAll="0"/>
    <pivotField dataField="1" numFmtId="164" showAll="0"/>
    <pivotField dataField="1" numFmtId="164" showAll="0"/>
    <pivotField dataField="1" numFmtId="164" showAll="0"/>
    <pivotField dataField="1" showAll="0"/>
    <pivotField dataField="1" numFmtId="164" showAll="0"/>
    <pivotField dataField="1" numFmtId="164" showAll="0"/>
    <pivotField dataField="1" numFmtId="164" showAll="0"/>
    <pivotField dataField="1" numFmtId="164" showAll="0"/>
    <pivotField dataField="1" numFmtId="164" showAll="0"/>
    <pivotField dataField="1" showAll="0"/>
    <pivotField dataField="1" numFmtId="164" showAll="0"/>
    <pivotField dataField="1" numFmtId="164" showAll="0"/>
    <pivotField dataField="1" numFmtId="164" showAll="0"/>
    <pivotField dataField="1" numFmtId="164" showAll="0"/>
    <pivotField dataField="1" numFmtId="164" showAll="0"/>
    <pivotField dataField="1" showAll="0"/>
    <pivotField dataField="1" showAll="0"/>
    <pivotField dataField="1" numFmtId="164" showAll="0"/>
    <pivotField dataField="1" numFmtId="164" showAll="0"/>
    <pivotField dataField="1" numFmtId="164" showAll="0"/>
    <pivotField dataField="1" numFmtId="164" showAll="0"/>
    <pivotField dataField="1" showAll="0"/>
    <pivotField dataField="1" showAll="0"/>
    <pivotField dataField="1" showAll="0"/>
    <pivotField dataField="1" showAll="0"/>
    <pivotField dataField="1" showAll="0"/>
    <pivotField dataField="1" showAll="0"/>
  </pivotFields>
  <rowFields count="1">
    <field x="-2"/>
  </rowFields>
  <rowItems count="39">
    <i>
      <x/>
    </i>
    <i i="1">
      <x v="1"/>
    </i>
    <i i="2">
      <x v="2"/>
    </i>
    <i i="3">
      <x v="3"/>
    </i>
    <i i="4">
      <x v="4"/>
    </i>
    <i i="5">
      <x v="5"/>
    </i>
    <i i="6">
      <x v="6"/>
    </i>
    <i i="7">
      <x v="7"/>
    </i>
    <i i="8">
      <x v="8"/>
    </i>
    <i i="9">
      <x v="9"/>
    </i>
    <i i="10">
      <x v="10"/>
    </i>
    <i i="11">
      <x v="11"/>
    </i>
    <i i="12">
      <x v="12"/>
    </i>
    <i i="13">
      <x v="13"/>
    </i>
    <i i="14">
      <x v="14"/>
    </i>
    <i i="15">
      <x v="15"/>
    </i>
    <i i="16">
      <x v="16"/>
    </i>
    <i i="17">
      <x v="17"/>
    </i>
    <i i="18">
      <x v="18"/>
    </i>
    <i i="19">
      <x v="19"/>
    </i>
    <i i="20">
      <x v="20"/>
    </i>
    <i i="21">
      <x v="21"/>
    </i>
    <i i="22">
      <x v="22"/>
    </i>
    <i i="23">
      <x v="23"/>
    </i>
    <i i="24">
      <x v="24"/>
    </i>
    <i i="25">
      <x v="25"/>
    </i>
    <i i="26">
      <x v="26"/>
    </i>
    <i i="27">
      <x v="27"/>
    </i>
    <i i="28">
      <x v="28"/>
    </i>
    <i i="29">
      <x v="29"/>
    </i>
    <i i="30">
      <x v="30"/>
    </i>
    <i i="31">
      <x v="31"/>
    </i>
    <i i="32">
      <x v="32"/>
    </i>
    <i i="33">
      <x v="33"/>
    </i>
    <i i="34">
      <x v="34"/>
    </i>
    <i i="35">
      <x v="35"/>
    </i>
    <i i="36">
      <x v="36"/>
    </i>
    <i i="37">
      <x v="37"/>
    </i>
    <i i="38">
      <x v="38"/>
    </i>
  </rowItems>
  <colFields count="2">
    <field x="3"/>
    <field x="1"/>
  </colFields>
  <colItems count="25">
    <i>
      <x/>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t="default">
      <x/>
    </i>
    <i t="grand">
      <x/>
    </i>
  </colItems>
  <dataFields count="39">
    <dataField name="Max of Quarter Ending" fld="4" subtotal="max" baseField="3" baseItem="0" numFmtId="14"/>
    <dataField name="Max of Grant Number" fld="2" subtotal="max" baseField="0" baseItem="5"/>
    <dataField name="Max of Date Prepared " fld="5" subtotal="max" baseField="0" baseItem="13" numFmtId="14"/>
    <dataField name="Sum of Disabled Veterans Outreach Program" fld="6" baseField="0" baseItem="0"/>
    <dataField name="Sum of Consolidated DVOP/LVER Positions" fld="7" baseField="0" baseItem="0"/>
    <dataField name="Sum of Local Veterans Employment Representatives" fld="8" baseField="0" baseItem="0"/>
    <dataField name="Sum of Incentive Awards" fld="9" baseField="0" baseItem="0"/>
    <dataField name="Sum of Mgmt &amp; Admin Costs" fld="10" baseField="0" baseItem="0"/>
    <dataField name="Sum of Total Approved Funds" fld="11" baseField="0" baseItem="0"/>
    <dataField name="Sum of Funded DVOP Positions" fld="12" baseField="0" baseItem="0"/>
    <dataField name="Sum of DVOP Salaries Paid" fld="13" baseField="0" baseItem="0"/>
    <dataField name="Sum of DVOP Benefits Paid" fld="14" baseField="0" baseItem="0"/>
    <dataField name="Sum of Total DVOP Outlays" fld="15" baseField="0" baseItem="0"/>
    <dataField name="Sum of DVOP Unliquidated Obligations" fld="16" baseField="0" baseItem="0"/>
    <dataField name="Sum of Total DVOP Outlays &amp; Obligations" fld="17" baseField="0" baseItem="0"/>
    <dataField name="Sum of Funded Consolidated Positions" fld="18" baseField="0" baseItem="0"/>
    <dataField name="Sum of Consolidated Salaries Paid" fld="19" baseField="0" baseItem="0"/>
    <dataField name="Sum of Consolidated Benefits Paid" fld="20" baseField="0" baseItem="0"/>
    <dataField name="Sum of Total Consolidated Outlays" fld="21" baseField="0" baseItem="0"/>
    <dataField name="Sum of Consolidated Unliquidated Obligations" fld="22" baseField="0" baseItem="0"/>
    <dataField name="Sum of Total Consolidated Outlays &amp; Obligations" fld="23" baseField="0" baseItem="0"/>
    <dataField name="Sum of Funded LVER Positions" fld="24" baseField="0" baseItem="0"/>
    <dataField name="Sum of LVER Salaries Paid" fld="25" baseField="0" baseItem="0"/>
    <dataField name="Sum of LVER Benefits Paid" fld="26" baseField="0" baseItem="0"/>
    <dataField name="Sum of Total LVER Outlays" fld="27" baseField="0" baseItem="0"/>
    <dataField name="Sum of LVER Unliquidated Obligations" fld="28" baseField="0" baseItem="0"/>
    <dataField name="Sum of Total LVER Outlays &amp; Obligations" fld="29" baseField="0" baseItem="0"/>
    <dataField name="Sum of Incentive Award Outlays" fld="30" baseField="0" baseItem="0"/>
    <dataField name="Sum of Incentive Award Unliquidated Obligations" fld="31" baseField="0" baseItem="0"/>
    <dataField name="Sum of Total Incentive Outlays &amp; Obligations" fld="32" baseField="0" baseItem="0"/>
    <dataField name="Sum of Mgmt &amp; Admin Outlays" fld="33" baseField="0" baseItem="0"/>
    <dataField name="Sum of Mgmt &amp; Admin Unliquidated Obligations" fld="34" baseField="0" baseItem="0"/>
    <dataField name="Sum of Total Mgmt &amp; Admin Outlays &amp; Obligations" fld="35" baseField="0" baseItem="0"/>
    <dataField name="Sum of DVOP Balance Remaining" fld="36" baseField="0" baseItem="0"/>
    <dataField name="Sum of Consolidated Balance Remaining" fld="37" baseField="0" baseItem="0"/>
    <dataField name="Sum of LVER Balance Remaining" fld="38" baseField="0" baseItem="0"/>
    <dataField name="Sum of Incentive Balance Remaining" fld="39" baseField="0" baseItem="0"/>
    <dataField name="Sum of Mgmt &amp; Admin Balance Remaining" fld="40" baseField="0" baseItem="0"/>
    <dataField name="Sum of Total Balance Remaining" fld="4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SecB_Y1" displayName="SecB_Y1" ref="C15:J21" totalsRowShown="0" headerRowDxfId="201" tableBorderDxfId="200" headerRowCellStyle="Check Cell">
  <autoFilter ref="C15:J21" xr:uid="{00000000-0009-0000-0100-00000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0000-000001000000}" name="Activity"/>
    <tableColumn id="2" xr3:uid="{00000000-0010-0000-0000-000002000000}" name="1st Quarter" dataDxfId="199"/>
    <tableColumn id="3" xr3:uid="{00000000-0010-0000-0000-000003000000}" name="2nd Quarter" dataDxfId="198"/>
    <tableColumn id="4" xr3:uid="{00000000-0010-0000-0000-000004000000}" name="Y1Q2 Cumulative" dataDxfId="197"/>
    <tableColumn id="5" xr3:uid="{00000000-0010-0000-0000-000005000000}" name="3rd Quarter" dataDxfId="196"/>
    <tableColumn id="6" xr3:uid="{00000000-0010-0000-0000-000006000000}" name="Y1Q3 Cumulative" dataDxfId="195"/>
    <tableColumn id="7" xr3:uid="{00000000-0010-0000-0000-000007000000}" name="4th Quarter" dataDxfId="194"/>
    <tableColumn id="8" xr3:uid="{00000000-0010-0000-0000-000008000000}" name="Y1Q4 Cumulative" dataDxfId="193"/>
  </tableColumns>
  <tableStyleInfo name="Table Style 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9000000}" name="SecC.5_Y3" displayName="SecC.5_Y3" ref="V58:AD61" totalsRowShown="0" headerRowDxfId="134" tableBorderDxfId="133" headerRowCellStyle="Check Cell">
  <autoFilter ref="V58:AD61" xr:uid="{00000000-0009-0000-0100-00000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900-000001000000}" name="Mgmt &amp; Admin Cost Values" dataDxfId="132"/>
    <tableColumn id="2" xr3:uid="{00000000-0010-0000-0900-000002000000}" name="9th Quarter"/>
    <tableColumn id="3" xr3:uid="{00000000-0010-0000-0900-000003000000}" name="Y3Q1 Cumulative"/>
    <tableColumn id="4" xr3:uid="{00000000-0010-0000-0900-000004000000}" name="10th Quarter"/>
    <tableColumn id="5" xr3:uid="{00000000-0010-0000-0900-000005000000}" name="Y3Q2 Cumulative"/>
    <tableColumn id="6" xr3:uid="{00000000-0010-0000-0900-000006000000}" name="11th Quarter"/>
    <tableColumn id="7" xr3:uid="{00000000-0010-0000-0900-000007000000}" name="Y3Q3 Cumulative"/>
    <tableColumn id="8" xr3:uid="{00000000-0010-0000-0900-000008000000}" name="12th Quarter"/>
    <tableColumn id="9" xr3:uid="{00000000-0010-0000-0900-000009000000}" name="Y3Q4 Cumulative"/>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A000000}" name="SecD_Y3" displayName="SecD_Y3" ref="V65:AD71" totalsRowShown="0" headerRowDxfId="131" tableBorderDxfId="130" headerRowCellStyle="Check Cell">
  <autoFilter ref="V65:AD71" xr:uid="{00000000-0009-0000-0100-00000D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A00-000001000000}" name="Activity" dataDxfId="129"/>
    <tableColumn id="2" xr3:uid="{00000000-0010-0000-0A00-000002000000}" name="9th Quarter" dataDxfId="128"/>
    <tableColumn id="3" xr3:uid="{00000000-0010-0000-0A00-000003000000}" name="Y3Q1 Cumulative" dataDxfId="127" dataCellStyle="Check Cell"/>
    <tableColumn id="4" xr3:uid="{00000000-0010-0000-0A00-000004000000}" name="10th Quarter" dataDxfId="126"/>
    <tableColumn id="5" xr3:uid="{00000000-0010-0000-0A00-000005000000}" name="Y3Q2 Cumulative" dataDxfId="125" dataCellStyle="Check Cell"/>
    <tableColumn id="6" xr3:uid="{00000000-0010-0000-0A00-000006000000}" name="11th Quarter" dataDxfId="124"/>
    <tableColumn id="7" xr3:uid="{00000000-0010-0000-0A00-000007000000}" name="Y3Q3 Cumulative" dataDxfId="123" dataCellStyle="Check Cell"/>
    <tableColumn id="8" xr3:uid="{00000000-0010-0000-0A00-000008000000}" name="12th Quarter" dataDxfId="122"/>
    <tableColumn id="9" xr3:uid="{00000000-0010-0000-0A00-000009000000}" name="Y3Q4 Cumulative" dataDxfId="121" dataCellStyle="Check Cell"/>
  </tableColumns>
  <tableStyleInfo name="Table Style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B000000}" name="SecD_Y2" displayName="SecD_Y2" ref="L65:T71" totalsRowShown="0" headerRowDxfId="120" tableBorderDxfId="119" headerRowCellStyle="Check Cell">
  <autoFilter ref="L65:T71" xr:uid="{00000000-0009-0000-0100-00000E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B00-000001000000}" name="Activity" dataDxfId="118"/>
    <tableColumn id="2" xr3:uid="{00000000-0010-0000-0B00-000002000000}" name="5th Quarter" dataDxfId="117"/>
    <tableColumn id="3" xr3:uid="{00000000-0010-0000-0B00-000003000000}" name="Y2Q1 Cumulative" dataDxfId="116" dataCellStyle="Check Cell"/>
    <tableColumn id="4" xr3:uid="{00000000-0010-0000-0B00-000004000000}" name="6th Quarter" dataDxfId="115"/>
    <tableColumn id="5" xr3:uid="{00000000-0010-0000-0B00-000005000000}" name="Y2Q2 Cumulative" dataDxfId="114" dataCellStyle="Check Cell"/>
    <tableColumn id="6" xr3:uid="{00000000-0010-0000-0B00-000006000000}" name="7th Quarter" dataDxfId="113"/>
    <tableColumn id="7" xr3:uid="{00000000-0010-0000-0B00-000007000000}" name="Y2Q3 Cumulative" dataDxfId="112" dataCellStyle="Check Cell"/>
    <tableColumn id="8" xr3:uid="{00000000-0010-0000-0B00-000008000000}" name="8th Quarter" dataDxfId="111"/>
    <tableColumn id="9" xr3:uid="{00000000-0010-0000-0B00-000009000000}" name="Y2Q4 Cumulative" dataDxfId="110" dataCellStyle="Check Cell"/>
  </tableColumns>
  <tableStyleInfo name="Table Style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C000000}" name="SecC.5_Y2" displayName="SecC.5_Y2" ref="L58:T61" totalsRowShown="0" headerRowDxfId="109" tableBorderDxfId="108" headerRowCellStyle="Check Cell">
  <autoFilter ref="L58:T61" xr:uid="{00000000-0009-0000-0100-00000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C00-000001000000}" name="Mgmt &amp; Admin Cost Values" dataDxfId="107"/>
    <tableColumn id="2" xr3:uid="{00000000-0010-0000-0C00-000002000000}" name="5th Quarter"/>
    <tableColumn id="3" xr3:uid="{00000000-0010-0000-0C00-000003000000}" name="Y2Q1 Cumulative"/>
    <tableColumn id="4" xr3:uid="{00000000-0010-0000-0C00-000004000000}" name="6th Quarter"/>
    <tableColumn id="5" xr3:uid="{00000000-0010-0000-0C00-000005000000}" name="Y2Q2 Cumulative"/>
    <tableColumn id="6" xr3:uid="{00000000-0010-0000-0C00-000006000000}" name="7th Quarter"/>
    <tableColumn id="7" xr3:uid="{00000000-0010-0000-0C00-000007000000}" name="Y2Q3 Cumulative"/>
    <tableColumn id="8" xr3:uid="{00000000-0010-0000-0C00-000008000000}" name="8th Quarter"/>
    <tableColumn id="9" xr3:uid="{00000000-0010-0000-0C00-000009000000}" name="Y2Q4 Cumulative"/>
  </tableColumns>
  <tableStyleInfo name="Table Style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D000000}" name="SecC.4_Y2" displayName="SecC.4_Y2" ref="L52:T55" totalsRowShown="0" headerRowDxfId="106" tableBorderDxfId="105" headerRowCellStyle="Check Cell">
  <autoFilter ref="L52:T55" xr:uid="{00000000-0009-0000-0100-000010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D00-000001000000}" name="Incentive Award Values" dataDxfId="104"/>
    <tableColumn id="2" xr3:uid="{00000000-0010-0000-0D00-000002000000}" name="5th Quarter"/>
    <tableColumn id="3" xr3:uid="{00000000-0010-0000-0D00-000003000000}" name="Y2Q1 Cumulative"/>
    <tableColumn id="4" xr3:uid="{00000000-0010-0000-0D00-000004000000}" name="6th Quarter"/>
    <tableColumn id="5" xr3:uid="{00000000-0010-0000-0D00-000005000000}" name="Y2Q2 Cumulative"/>
    <tableColumn id="6" xr3:uid="{00000000-0010-0000-0D00-000006000000}" name="7th Quarter"/>
    <tableColumn id="7" xr3:uid="{00000000-0010-0000-0D00-000007000000}" name="Y2Q3 Cumulative"/>
    <tableColumn id="8" xr3:uid="{00000000-0010-0000-0D00-000008000000}" name="8th Quarter"/>
    <tableColumn id="9" xr3:uid="{00000000-0010-0000-0D00-000009000000}" name="Y2Q4 Cumulative"/>
  </tableColumns>
  <tableStyleInfo name="Table Style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E000000}" name="SecC.3_Y2" displayName="SecC.3_Y2" ref="L43:T49" totalsRowShown="0" headerRowDxfId="103" tableBorderDxfId="102" headerRowCellStyle="Check Cell">
  <autoFilter ref="L43:T49" xr:uid="{00000000-0009-0000-0100-00001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E00-000001000000}" name="LVER Values" dataDxfId="101"/>
    <tableColumn id="2" xr3:uid="{00000000-0010-0000-0E00-000002000000}" name="5th Quarter" dataDxfId="100"/>
    <tableColumn id="3" xr3:uid="{00000000-0010-0000-0E00-000003000000}" name="Y2Q1 Cumulative"/>
    <tableColumn id="4" xr3:uid="{00000000-0010-0000-0E00-000004000000}" name="6th Quarter" dataDxfId="99"/>
    <tableColumn id="5" xr3:uid="{00000000-0010-0000-0E00-000005000000}" name="Y2Q2 Cumulative"/>
    <tableColumn id="6" xr3:uid="{00000000-0010-0000-0E00-000006000000}" name="7th Quarter" dataDxfId="98"/>
    <tableColumn id="7" xr3:uid="{00000000-0010-0000-0E00-000007000000}" name="Y2Q3 Cumulative"/>
    <tableColumn id="8" xr3:uid="{00000000-0010-0000-0E00-000008000000}" name="8th Quarter" dataDxfId="97"/>
    <tableColumn id="9" xr3:uid="{00000000-0010-0000-0E00-000009000000}" name="Y2Q4 Cumulative"/>
  </tableColumns>
  <tableStyleInfo name="Table Style 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F000000}" name="SecC.2_Y2" displayName="SecC.2_Y2" ref="L34:T40" totalsRowShown="0" headerRowDxfId="96" tableBorderDxfId="95" headerRowCellStyle="Check Cell">
  <autoFilter ref="L34:T40" xr:uid="{00000000-0009-0000-0100-00001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F00-000001000000}" name="Consolidated Position Values" dataDxfId="94"/>
    <tableColumn id="2" xr3:uid="{00000000-0010-0000-0F00-000002000000}" name="5th Quarter" dataDxfId="93"/>
    <tableColumn id="3" xr3:uid="{00000000-0010-0000-0F00-000003000000}" name="Y2Q1 Cumulative"/>
    <tableColumn id="4" xr3:uid="{00000000-0010-0000-0F00-000004000000}" name="6th Quarter" dataDxfId="92"/>
    <tableColumn id="5" xr3:uid="{00000000-0010-0000-0F00-000005000000}" name="Y2Q2 Cumulative"/>
    <tableColumn id="6" xr3:uid="{00000000-0010-0000-0F00-000006000000}" name="7th Quarter" dataDxfId="91"/>
    <tableColumn id="7" xr3:uid="{00000000-0010-0000-0F00-000007000000}" name="Y2Q3 Cumulative"/>
    <tableColumn id="8" xr3:uid="{00000000-0010-0000-0F00-000008000000}" name="8th Quarter" dataDxfId="90"/>
    <tableColumn id="9" xr3:uid="{00000000-0010-0000-0F00-000009000000}" name="Y2Q4 Cumulative"/>
  </tableColumns>
  <tableStyleInfo name="Table Style 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0000000}" name="SecC.2_Y1" displayName="SecC.2_Y1" ref="C34:J40" totalsRowShown="0" headerRowDxfId="89" tableBorderDxfId="88" headerRowCellStyle="Check Cell">
  <autoFilter ref="C34:J40" xr:uid="{00000000-0009-0000-0100-00001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1000-000001000000}" name="Consolidated Position Values" dataDxfId="87"/>
    <tableColumn id="2" xr3:uid="{00000000-0010-0000-1000-000002000000}" name="1st Quarter" dataDxfId="86"/>
    <tableColumn id="3" xr3:uid="{00000000-0010-0000-1000-000003000000}" name="2nd Quarter" dataDxfId="85"/>
    <tableColumn id="4" xr3:uid="{00000000-0010-0000-1000-000004000000}" name="Y1Q2 Cumulative"/>
    <tableColumn id="5" xr3:uid="{00000000-0010-0000-1000-000005000000}" name="3rd Quarter" dataDxfId="84"/>
    <tableColumn id="6" xr3:uid="{00000000-0010-0000-1000-000006000000}" name="Y1Q3 Cumulative"/>
    <tableColumn id="7" xr3:uid="{00000000-0010-0000-1000-000007000000}" name="4th Quarter" dataDxfId="83"/>
    <tableColumn id="8" xr3:uid="{00000000-0010-0000-1000-000008000000}" name="Y1Q4 Cumulative"/>
  </tableColumns>
  <tableStyleInfo name="Table Style 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1000000}" name="SecC.3_Y1" displayName="SecC.3_Y1" ref="C43:J49" totalsRowShown="0" headerRowDxfId="82" tableBorderDxfId="81" headerRowCellStyle="Check Cell">
  <autoFilter ref="C43:J49" xr:uid="{00000000-0009-0000-0100-00001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1100-000001000000}" name="LVER Values"/>
    <tableColumn id="2" xr3:uid="{00000000-0010-0000-1100-000002000000}" name="1st Quarter"/>
    <tableColumn id="3" xr3:uid="{00000000-0010-0000-1100-000003000000}" name="2nd Quarter" dataDxfId="80"/>
    <tableColumn id="4" xr3:uid="{00000000-0010-0000-1100-000004000000}" name="Y1Q2 Cumulative"/>
    <tableColumn id="5" xr3:uid="{00000000-0010-0000-1100-000005000000}" name="3rd Quarter" dataDxfId="79"/>
    <tableColumn id="6" xr3:uid="{00000000-0010-0000-1100-000006000000}" name="Y1Q3 Cumulative"/>
    <tableColumn id="7" xr3:uid="{00000000-0010-0000-1100-000007000000}" name="4th Quarter" dataDxfId="78"/>
    <tableColumn id="8" xr3:uid="{00000000-0010-0000-1100-000008000000}" name="Y1Q4 Cumulative"/>
  </tableColumns>
  <tableStyleInfo name="Table Style 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2000000}" name="SecC.4_Y1" displayName="SecC.4_Y1" ref="C52:J55" totalsRowShown="0" headerRowDxfId="77" tableBorderDxfId="76" headerRowCellStyle="Check Cell">
  <autoFilter ref="C52:J55" xr:uid="{00000000-0009-0000-0100-00001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1200-000001000000}" name="Incentive Award Values"/>
    <tableColumn id="2" xr3:uid="{00000000-0010-0000-1200-000002000000}" name="1st Quarter"/>
    <tableColumn id="3" xr3:uid="{00000000-0010-0000-1200-000003000000}" name="2nd Quarter"/>
    <tableColumn id="4" xr3:uid="{00000000-0010-0000-1200-000004000000}" name="Y1Q2 Cumulative"/>
    <tableColumn id="5" xr3:uid="{00000000-0010-0000-1200-000005000000}" name="3rd Quarter"/>
    <tableColumn id="6" xr3:uid="{00000000-0010-0000-1200-000006000000}" name="Y1Q3 Cumulative"/>
    <tableColumn id="7" xr3:uid="{00000000-0010-0000-1200-000007000000}" name="4th Quarter"/>
    <tableColumn id="8" xr3:uid="{00000000-0010-0000-1200-000008000000}" name="Y1Q4 Cumulative"/>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SecB_Y2" displayName="SecB_Y2" ref="L15:T21" totalsRowShown="0" headerRowDxfId="192" tableBorderDxfId="191" headerRowCellStyle="Check Cell">
  <autoFilter ref="L15:T21" xr:uid="{00000000-0009-0000-0100-00000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100-000001000000}" name="Activity" dataDxfId="190"/>
    <tableColumn id="2" xr3:uid="{00000000-0010-0000-0100-000002000000}" name="5th Quarter" dataDxfId="189"/>
    <tableColumn id="3" xr3:uid="{00000000-0010-0000-0100-000003000000}" name="Y2Q1 Cumulative" dataDxfId="188"/>
    <tableColumn id="4" xr3:uid="{00000000-0010-0000-0100-000004000000}" name="6th Quarter" dataDxfId="187"/>
    <tableColumn id="5" xr3:uid="{00000000-0010-0000-0100-000005000000}" name="Y2Q2 Cumulative" dataDxfId="186"/>
    <tableColumn id="6" xr3:uid="{00000000-0010-0000-0100-000006000000}" name="7th Quarter" dataDxfId="185"/>
    <tableColumn id="7" xr3:uid="{00000000-0010-0000-0100-000007000000}" name="Y2Q3 Cumulative" dataDxfId="184"/>
    <tableColumn id="8" xr3:uid="{00000000-0010-0000-0100-000008000000}" name="8th Quarter" dataDxfId="183"/>
    <tableColumn id="9" xr3:uid="{00000000-0010-0000-0100-000009000000}" name="Y2Q4 Cumulative" dataDxfId="182"/>
  </tableColumns>
  <tableStyleInfo name="Table Style 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3000000}" name="SecC.5_Y1" displayName="SecC.5_Y1" ref="C58:J61" totalsRowShown="0" headerRowDxfId="75" tableBorderDxfId="74" headerRowCellStyle="Check Cell">
  <autoFilter ref="C58:J61" xr:uid="{00000000-0009-0000-0100-00001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1300-000001000000}" name="Mgmt &amp; Admin Cost Values"/>
    <tableColumn id="2" xr3:uid="{00000000-0010-0000-1300-000002000000}" name="1st Quarter"/>
    <tableColumn id="3" xr3:uid="{00000000-0010-0000-1300-000003000000}" name="2nd Quarter"/>
    <tableColumn id="4" xr3:uid="{00000000-0010-0000-1300-000004000000}" name="Y1Q2 Cumulative"/>
    <tableColumn id="5" xr3:uid="{00000000-0010-0000-1300-000005000000}" name="3rd Quarter"/>
    <tableColumn id="6" xr3:uid="{00000000-0010-0000-1300-000006000000}" name="Y1Q3 Cumulative"/>
    <tableColumn id="7" xr3:uid="{00000000-0010-0000-1300-000007000000}" name="4th Quarter"/>
    <tableColumn id="8" xr3:uid="{00000000-0010-0000-1300-000008000000}" name="Y1Q4 Cumulative"/>
  </tableColumns>
  <tableStyleInfo name="Table Style 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4000000}" name="SecD_Y1" displayName="SecD_Y1" ref="C65:J71" totalsRowShown="0" headerRowDxfId="73" tableBorderDxfId="72" headerRowCellStyle="Check Cell">
  <autoFilter ref="C65:J71" xr:uid="{00000000-0009-0000-0100-00001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1400-000001000000}" name="Activity"/>
    <tableColumn id="2" xr3:uid="{00000000-0010-0000-1400-000002000000}" name="1st Quarter" dataDxfId="71" dataCellStyle="Check Cell"/>
    <tableColumn id="3" xr3:uid="{00000000-0010-0000-1400-000003000000}" name="2nd Quarter" dataDxfId="70"/>
    <tableColumn id="4" xr3:uid="{00000000-0010-0000-1400-000004000000}" name="Y1Q2 Cumulative" dataDxfId="69" dataCellStyle="Check Cell"/>
    <tableColumn id="5" xr3:uid="{00000000-0010-0000-1400-000005000000}" name="3rd Quarter" dataDxfId="68"/>
    <tableColumn id="6" xr3:uid="{00000000-0010-0000-1400-000006000000}" name="Y1Q3 Cumulative" dataDxfId="67" dataCellStyle="Check Cell"/>
    <tableColumn id="7" xr3:uid="{00000000-0010-0000-1400-000007000000}" name="4th Quarter" dataDxfId="66"/>
    <tableColumn id="8" xr3:uid="{00000000-0010-0000-1400-000008000000}" name="Y1Q4 Cumulative" dataDxfId="65" dataCellStyle="Check Cell"/>
  </tableColumns>
  <tableStyleInfo name="Table Style 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15000000}" name="EXPORT" displayName="EXPORT" ref="A1:N41" totalsRowShown="0" headerRowDxfId="64" dataDxfId="63">
  <autoFilter ref="A1:N41" xr:uid="{00000000-000C-0000-FFFF-FFFF15000000}"/>
  <tableColumns count="14">
    <tableColumn id="1" xr3:uid="{00000000-0010-0000-1500-000001000000}" name="Section" dataDxfId="62">
      <calculatedColumnFormula>'VETS-402'!#REF!</calculatedColumnFormula>
    </tableColumn>
    <tableColumn id="2" xr3:uid="{00000000-0010-0000-1500-000002000000}" name="Item Name" dataDxfId="61">
      <calculatedColumnFormula>'VETS-402'!#REF!</calculatedColumnFormula>
    </tableColumn>
    <tableColumn id="3" xr3:uid="{00000000-0010-0000-1500-000003000000}" name="Year 1 Quarter 1" dataDxfId="60">
      <calculatedColumnFormula>'VETS-402'!#REF!</calculatedColumnFormula>
    </tableColumn>
    <tableColumn id="4" xr3:uid="{00000000-0010-0000-1500-000004000000}" name="Year 1 Quarter 2" dataDxfId="59">
      <calculatedColumnFormula>'VETS-402'!#REF!</calculatedColumnFormula>
    </tableColumn>
    <tableColumn id="5" xr3:uid="{00000000-0010-0000-1500-000005000000}" name="Year 1 Quarter 3" dataDxfId="58">
      <calculatedColumnFormula>'VETS-402'!#REF!</calculatedColumnFormula>
    </tableColumn>
    <tableColumn id="6" xr3:uid="{00000000-0010-0000-1500-000006000000}" name="Year 1 Quarter 4" dataDxfId="57">
      <calculatedColumnFormula>'VETS-402'!#REF!</calculatedColumnFormula>
    </tableColumn>
    <tableColumn id="7" xr3:uid="{00000000-0010-0000-1500-000007000000}" name="Year 2 Quarter 1" dataDxfId="56">
      <calculatedColumnFormula>'VETS-402'!#REF!</calculatedColumnFormula>
    </tableColumn>
    <tableColumn id="8" xr3:uid="{00000000-0010-0000-1500-000008000000}" name="Year 2 Quarter 2" dataDxfId="55">
      <calculatedColumnFormula>'VETS-402'!#REF!</calculatedColumnFormula>
    </tableColumn>
    <tableColumn id="9" xr3:uid="{00000000-0010-0000-1500-000009000000}" name="Year 2 Quarter 3" dataDxfId="54">
      <calculatedColumnFormula>'VETS-402'!#REF!</calculatedColumnFormula>
    </tableColumn>
    <tableColumn id="10" xr3:uid="{00000000-0010-0000-1500-00000A000000}" name="Year 2 Quarter 4" dataDxfId="53">
      <calculatedColumnFormula>'VETS-402'!#REF!</calculatedColumnFormula>
    </tableColumn>
    <tableColumn id="11" xr3:uid="{00000000-0010-0000-1500-00000B000000}" name="Year 3 Quarter 1" dataDxfId="52">
      <calculatedColumnFormula>'VETS-402'!#REF!</calculatedColumnFormula>
    </tableColumn>
    <tableColumn id="12" xr3:uid="{00000000-0010-0000-1500-00000C000000}" name="Year 3 Quarter 2" dataDxfId="51">
      <calculatedColumnFormula>'VETS-402'!#REF!</calculatedColumnFormula>
    </tableColumn>
    <tableColumn id="13" xr3:uid="{00000000-0010-0000-1500-00000D000000}" name="Year 3 Quarter 3" dataDxfId="50">
      <calculatedColumnFormula>'VETS-402'!#REF!</calculatedColumnFormula>
    </tableColumn>
    <tableColumn id="14" xr3:uid="{00000000-0010-0000-1500-00000E000000}" name="Year 3 Quarter 4" dataDxfId="49">
      <calculatedColumnFormula>'VETS-402'!#REF!</calculatedColumnFormula>
    </tableColumn>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5ED56AB-2851-439A-85BF-EC2A3071DDAA}" name="DVOP_Expenditures" displayName="DVOP_Expenditures" ref="B17:J23" totalsRowShown="0" headerRowDxfId="48" tableBorderDxfId="47">
  <autoFilter ref="B17:J23" xr:uid="{D5ED56AB-2851-439A-85BF-EC2A3071DDA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BDE5EBC6-5689-4869-A852-63A6C86401E2}" name="DVOP Expenditures  " dataDxfId="46"/>
    <tableColumn id="2" xr3:uid="{820E7B23-C15F-4395-B1D5-D2E13D1D959F}" name="Column1" dataDxfId="45"/>
    <tableColumn id="3" xr3:uid="{3AFA23B5-C603-4E1A-9A0F-0075F7FCFD08}" name="Column2" dataDxfId="44"/>
    <tableColumn id="4" xr3:uid="{85EA13D4-4438-4183-BFD3-EAD322474291}" name="Column3" dataDxfId="43"/>
    <tableColumn id="5" xr3:uid="{59A1278F-59B8-4BF5-93F2-6888A82729D1}" name="Previously Reported_x000a_(a)" dataDxfId="42" dataCellStyle="Comma">
      <calculatedColumnFormula>IF($D$6='VETS-402'!$D$10,0,HLOOKUP($N$5,'VETS-402'!$D$10:$N$61,17,FALSE))</calculatedColumnFormula>
    </tableColumn>
    <tableColumn id="6" xr3:uid="{3E4D79CE-463D-45E5-B9FA-DDB3657CC823}" name="Column4" dataDxfId="41"/>
    <tableColumn id="7" xr3:uid="{A8CFF5A9-ABA9-404E-AD41-41E442C8360D}" name="Reported this Quarter_x000a_(b)" dataDxfId="40" dataCellStyle="Comma">
      <calculatedColumnFormula>IF($D$6='VETS-402'!$D$10,'VETS-402'!$D$26,HLOOKUP("Q"&amp;$D$6,'VETS-402'!$D$10:$AD$31,17,FALSE))</calculatedColumnFormula>
    </tableColumn>
    <tableColumn id="8" xr3:uid="{B9EAEDEE-7C46-430B-9017-3C19117EAAB4}" name="Column5" dataDxfId="39"/>
    <tableColumn id="9" xr3:uid="{E7B84456-DDB0-4017-9CE3-2DD510B9AB3F}" name="Reported YTD_x000a_(c)" dataDxfId="38" dataCellStyle="Comma">
      <calculatedColumnFormula>HLOOKUP($D$6,'VETS-402'!$D$10:$AD$31,17,FALSE)</calculatedColumnFormula>
    </tableColumn>
  </tableColumns>
  <tableStyleInfo name="Table Style 1" showFirstColumn="0" showLastColumn="0" showRowStripes="0"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27C1B619-8EBB-4684-8F92-0609DCC9B925}" name="CONS_Expenditures" displayName="CONS_Expenditures" ref="B26:J32" totalsRowShown="0" headerRowDxfId="37" tableBorderDxfId="36">
  <autoFilter ref="B26:J32" xr:uid="{27C1B619-8EBB-4684-8F92-0609DCC9B92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C49F9A64-3063-46F8-B0A3-C2E82AEF5936}" name="Consolidated DVOP/LVER (Cons DVOP/LVER) Position Expenditures" dataDxfId="35"/>
    <tableColumn id="2" xr3:uid="{BC2A4567-C79A-42E9-BB45-16AE177ECB9F}" name="Column1" dataDxfId="34"/>
    <tableColumn id="3" xr3:uid="{7D54F2B3-29E3-409F-AE27-DBFE729DA044}" name="Column2" dataDxfId="33"/>
    <tableColumn id="4" xr3:uid="{48CCB0C1-A288-4BC5-BB99-A6BCA424B321}" name="Column3" dataDxfId="32"/>
    <tableColumn id="5" xr3:uid="{C4F894FE-72B0-4E81-9E67-082F4EFC8F65}" name="Previously Reported_x000a_(a)" dataDxfId="31" dataCellStyle="Comma"/>
    <tableColumn id="6" xr3:uid="{4F2C7B77-66C2-466A-A086-2A5FA301C515}" name="Column4" dataDxfId="30"/>
    <tableColumn id="7" xr3:uid="{77207A9B-5BF4-49A6-A178-61C6B3EE05BA}" name="Reported this Quarter_x000a_(b)" dataDxfId="29" dataCellStyle="Comma">
      <calculatedColumnFormula>IF($D$6='VETS-402'!$D$10,'VETS-402'!$D35,HLOOKUP("Q"&amp;$D$6,'VETS-402'!$D$10:$AD$40,26,FALSE))</calculatedColumnFormula>
    </tableColumn>
    <tableColumn id="8" xr3:uid="{6EA1634B-2B68-4934-9953-015A97276C25}" name="Column5" dataDxfId="28"/>
    <tableColumn id="9" xr3:uid="{D1E73E8E-CC80-4E26-824B-AFBDD1F663F1}" name="Reported YTD_x000a_(c)" dataDxfId="27" dataCellStyle="Comma">
      <calculatedColumnFormula>HLOOKUP($D$6,'VETS-402'!$D$10:$AD$40,26,FALSE)</calculatedColumnFormula>
    </tableColumn>
  </tableColumns>
  <tableStyleInfo name="Table Style 1" showFirstColumn="0" showLastColumn="0" showRowStripes="0"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D025164E-734D-438C-9B8B-857659BCDA34}" name="LVER_Expenditures" displayName="LVER_Expenditures" ref="B35:J41" totalsRowShown="0" headerRowDxfId="26" tableBorderDxfId="25">
  <autoFilter ref="B35:J41" xr:uid="{D025164E-734D-438C-9B8B-857659BCDA3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11E17533-22F8-4B0C-8422-C248F637CC74}" name="LVER Expenditures  " dataDxfId="24"/>
    <tableColumn id="2" xr3:uid="{2EF5FEDC-019A-4C64-89F5-1F3C7846B88E}" name="Column1" dataDxfId="23"/>
    <tableColumn id="3" xr3:uid="{F0A7FBBA-1236-47CB-8D3E-27C0DD3C98A3}" name="Column2" dataDxfId="22"/>
    <tableColumn id="4" xr3:uid="{1DC3093C-7C68-4BCB-8717-A2E68794EA86}" name="Column3" dataDxfId="21"/>
    <tableColumn id="5" xr3:uid="{647F2F37-96C1-4A7A-BB4A-937C0E721F01}" name="Previously Reported_x000a_(a)" dataDxfId="20" dataCellStyle="Comma"/>
    <tableColumn id="6" xr3:uid="{6DF49021-B1CF-417B-B194-DB6245F811EE}" name="Column4" dataDxfId="19"/>
    <tableColumn id="7" xr3:uid="{7A946879-2D76-4900-9DC5-9E4E4AB686C0}" name="Reported this Quarter_x000a_(b)" dataDxfId="18" dataCellStyle="Comma">
      <calculatedColumnFormula>IF($D$6='VETS-402'!$D$10,'VETS-402'!$D44,HLOOKUP("Q"&amp;$D$6,'VETS-402'!$D$10:$AD$49,35,FALSE))</calculatedColumnFormula>
    </tableColumn>
    <tableColumn id="8" xr3:uid="{7D66AADA-7013-4843-B2BE-685062A00DC8}" name="Column5" dataDxfId="17"/>
    <tableColumn id="9" xr3:uid="{EC0A1B7F-48D6-4363-9389-0976BF50A7E7}" name="Reported YTD_x000a_(c)" dataDxfId="16" dataCellStyle="Comma">
      <calculatedColumnFormula>HLOOKUP($D$6,'VETS-402'!$D$10:$AD$49,35,FALSE)</calculatedColumnFormula>
    </tableColumn>
  </tableColumns>
  <tableStyleInfo name="Table Style 1" showFirstColumn="0" showLastColumn="0" showRowStripes="0"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2FBA0427-CE39-4DA6-BE0C-E03F4D85AB1A}" name="Incentive_Expenditures" displayName="Incentive_Expenditures" ref="B44:J47" totalsRowShown="0" headerRowDxfId="15" tableBorderDxfId="14">
  <autoFilter ref="B44:J47" xr:uid="{2FBA0427-CE39-4DA6-BE0C-E03F4D85AB1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C8DBB3F4-3C40-44F1-BB9A-46DF15D26FF8}" name="Incentive Award Expenditures"/>
    <tableColumn id="2" xr3:uid="{4D1F181E-9B4B-4BE4-BA0F-658C102B2DE4}" name="Column1"/>
    <tableColumn id="3" xr3:uid="{AA19AFEF-28D1-4E7B-9565-D42653995DD4}" name="Column2"/>
    <tableColumn id="4" xr3:uid="{95EABEE6-B951-402F-AEFC-BF43F5D67E38}" name="Column3" dataDxfId="13"/>
    <tableColumn id="5" xr3:uid="{45A1E3CF-A3EE-4297-B856-EE25ADE75969}" name="Previously Reported_x000a_(a)" dataDxfId="12" dataCellStyle="Comma"/>
    <tableColumn id="6" xr3:uid="{06EF7049-E8A9-4718-87CB-88F08FF3F0C2}" name="Column4" dataDxfId="11"/>
    <tableColumn id="7" xr3:uid="{0F5BB5A4-CBD8-4D48-81AE-17ACDA752698}" name="Reported this Quarter_x000a_(b)" dataDxfId="10" dataCellStyle="Comma"/>
    <tableColumn id="8" xr3:uid="{9772A941-BCCC-4E83-B433-983203025BFB}" name="Column5" dataDxfId="9"/>
    <tableColumn id="9" xr3:uid="{E416C773-1D7D-4B85-A329-8D8F49A8318F}" name="Reported YTD_x000a_(c)" dataDxfId="8" dataCellStyle="Comma">
      <calculatedColumnFormula>HLOOKUP($D$6,'VETS-402'!$D$10:$AD$55,38,FALSE)</calculatedColumnFormula>
    </tableColumn>
  </tableColumns>
  <tableStyleInfo name="Table Style 1" showFirstColumn="0" showLastColumn="0" showRowStripes="0"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2A379B5-D948-4D23-9DB4-78471449A0C8}" name="MgmtAdmin_Expenditures" displayName="MgmtAdmin_Expenditures" ref="B50:J53" totalsRowShown="0" headerRowDxfId="7" tableBorderDxfId="6">
  <autoFilter ref="B50:J53" xr:uid="{B2A379B5-D948-4D23-9DB4-78471449A0C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B746C309-94F0-4645-87BD-F528DF6643E6}" name="Mgmt &amp; Admin Costs"/>
    <tableColumn id="2" xr3:uid="{90270F48-86C5-4923-9EC3-0AA3BA41B8AB}" name="Column1"/>
    <tableColumn id="3" xr3:uid="{37F2AC5E-2728-4B7D-8E4D-CB96B83DBD4F}" name="Column2"/>
    <tableColumn id="4" xr3:uid="{59C73E3B-72AD-4EF7-A46A-0FFA93EE9E8A}" name="Column3" dataDxfId="5"/>
    <tableColumn id="5" xr3:uid="{19CC6A3D-179C-4D72-B48F-9D7B5F6CBE04}" name="Previously Reported_x000a_(a)" dataDxfId="4" dataCellStyle="Comma"/>
    <tableColumn id="6" xr3:uid="{174F5AB9-95BF-458E-9C8D-6D72A0B965DF}" name="Column4" dataDxfId="3"/>
    <tableColumn id="7" xr3:uid="{FBA778E0-3447-468E-9CB5-964595EEC571}" name="Reported this Quarter_x000a_(b)" dataDxfId="2" dataCellStyle="Comma"/>
    <tableColumn id="8" xr3:uid="{83264FB9-96FD-489E-A2EC-32D761BFB512}" name="Column5" dataDxfId="1"/>
    <tableColumn id="9" xr3:uid="{DE782B24-DDFD-4CC3-A812-061BEEB19AB4}" name="Reported YTD_x000a_(c)" dataDxfId="0" dataCellStyle="Comma"/>
  </tableColumns>
  <tableStyleInfo name="Table Style 1"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2000000}" name="SecB_Y3" displayName="SecB_Y3" ref="V15:AD21" totalsRowShown="0" headerRowDxfId="181" tableBorderDxfId="180" headerRowCellStyle="Check Cell">
  <autoFilter ref="V15:AD21" xr:uid="{00000000-0009-0000-0100-00000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200-000001000000}" name="Activity" dataDxfId="179"/>
    <tableColumn id="2" xr3:uid="{00000000-0010-0000-0200-000002000000}" name="9th Quarter" dataDxfId="178"/>
    <tableColumn id="3" xr3:uid="{00000000-0010-0000-0200-000003000000}" name="Y3Q1 Cumulative" dataDxfId="177"/>
    <tableColumn id="4" xr3:uid="{00000000-0010-0000-0200-000004000000}" name="10th Quarter" dataDxfId="176"/>
    <tableColumn id="5" xr3:uid="{00000000-0010-0000-0200-000005000000}" name="Y3Q2 Cumulative" dataDxfId="175"/>
    <tableColumn id="6" xr3:uid="{00000000-0010-0000-0200-000006000000}" name="11th Quarter" dataDxfId="174"/>
    <tableColumn id="7" xr3:uid="{00000000-0010-0000-0200-000007000000}" name="Y3Q3 Cumulative" dataDxfId="173"/>
    <tableColumn id="8" xr3:uid="{00000000-0010-0000-0200-000008000000}" name="12th Quarter" dataDxfId="172"/>
    <tableColumn id="9" xr3:uid="{00000000-0010-0000-0200-000009000000}" name="Y3Q4 Cumulative" dataDxfId="171"/>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3000000}" name="SecC.1_Y1" displayName="SecC.1_Y1" ref="C25:J31" totalsRowShown="0" headerRowDxfId="170" tableBorderDxfId="169" headerRowCellStyle="Check Cell">
  <autoFilter ref="C25:J31" xr:uid="{00000000-0009-0000-0100-00000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0300-000001000000}" name="DVOP Values"/>
    <tableColumn id="2" xr3:uid="{00000000-0010-0000-0300-000002000000}" name="1st Quarter"/>
    <tableColumn id="3" xr3:uid="{00000000-0010-0000-0300-000003000000}" name="2nd Quarter" dataDxfId="168"/>
    <tableColumn id="4" xr3:uid="{00000000-0010-0000-0300-000004000000}" name="Y1Q2 Cumulative"/>
    <tableColumn id="5" xr3:uid="{00000000-0010-0000-0300-000005000000}" name="3rd Quarter" dataDxfId="167"/>
    <tableColumn id="6" xr3:uid="{00000000-0010-0000-0300-000006000000}" name="Y1Q3 Cumulative"/>
    <tableColumn id="7" xr3:uid="{00000000-0010-0000-0300-000007000000}" name="4th Quarter" dataDxfId="166"/>
    <tableColumn id="8" xr3:uid="{00000000-0010-0000-0300-000008000000}" name="Y1Q4 Cumulative"/>
  </tableColumns>
  <tableStyleInfo name="Table Style 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4000000}" name="SecC.1_Y2" displayName="SecC.1_Y2" ref="L25:T31" totalsRowShown="0" headerRowDxfId="165" tableBorderDxfId="164" headerRowCellStyle="Check Cell">
  <autoFilter ref="L25:T31" xr:uid="{00000000-0009-0000-0100-00000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400-000001000000}" name="DVOP Values" dataDxfId="163"/>
    <tableColumn id="2" xr3:uid="{00000000-0010-0000-0400-000002000000}" name="5th Quarter" dataDxfId="162"/>
    <tableColumn id="3" xr3:uid="{00000000-0010-0000-0400-000003000000}" name="Y2Q1 Cumulative"/>
    <tableColumn id="4" xr3:uid="{00000000-0010-0000-0400-000004000000}" name="6th Quarter" dataDxfId="161"/>
    <tableColumn id="5" xr3:uid="{00000000-0010-0000-0400-000005000000}" name="Y2Q2 Cumulative"/>
    <tableColumn id="6" xr3:uid="{00000000-0010-0000-0400-000006000000}" name="7th Quarter" dataDxfId="160"/>
    <tableColumn id="7" xr3:uid="{00000000-0010-0000-0400-000007000000}" name="Y2Q3 Cumulative"/>
    <tableColumn id="8" xr3:uid="{00000000-0010-0000-0400-000008000000}" name="8th Quarter" dataDxfId="159"/>
    <tableColumn id="9" xr3:uid="{00000000-0010-0000-0400-000009000000}" name="Y2Q4 Cumulative"/>
  </tableColumns>
  <tableStyleInfo name="Table Style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5000000}" name="SecC.1_Y3" displayName="SecC.1_Y3" ref="V25:AD31" totalsRowShown="0" headerRowDxfId="158" tableBorderDxfId="157" headerRowCellStyle="Check Cell">
  <autoFilter ref="V25:AD31" xr:uid="{00000000-0009-0000-0100-00000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500-000001000000}" name="DVOP Values" dataDxfId="156"/>
    <tableColumn id="2" xr3:uid="{00000000-0010-0000-0500-000002000000}" name="9th Quarter" dataDxfId="155"/>
    <tableColumn id="3" xr3:uid="{00000000-0010-0000-0500-000003000000}" name="Y3Q1 Cumulative"/>
    <tableColumn id="4" xr3:uid="{00000000-0010-0000-0500-000004000000}" name="10th Quarter" dataDxfId="154"/>
    <tableColumn id="5" xr3:uid="{00000000-0010-0000-0500-000005000000}" name="Y3Q2 Cumulative"/>
    <tableColumn id="6" xr3:uid="{00000000-0010-0000-0500-000006000000}" name="11th Quarter" dataDxfId="153"/>
    <tableColumn id="7" xr3:uid="{00000000-0010-0000-0500-000007000000}" name="Y3Q3 Cumulative"/>
    <tableColumn id="8" xr3:uid="{00000000-0010-0000-0500-000008000000}" name="12th Quarter" dataDxfId="152"/>
    <tableColumn id="9" xr3:uid="{00000000-0010-0000-0500-000009000000}" name="Y3Q4 Cumulative"/>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6000000}" name="SecC.2_Y3" displayName="SecC.2_Y3" ref="V34:AD40" totalsRowShown="0" headerRowDxfId="151" tableBorderDxfId="150" headerRowCellStyle="Check Cell">
  <autoFilter ref="V34:AD40" xr:uid="{00000000-0009-0000-0100-00000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600-000001000000}" name="Consolidated Position Values" dataDxfId="149"/>
    <tableColumn id="2" xr3:uid="{00000000-0010-0000-0600-000002000000}" name="9th Quarter" dataDxfId="148"/>
    <tableColumn id="3" xr3:uid="{00000000-0010-0000-0600-000003000000}" name="Y3Q1 Cumulative"/>
    <tableColumn id="4" xr3:uid="{00000000-0010-0000-0600-000004000000}" name="10th Quarter" dataDxfId="147"/>
    <tableColumn id="5" xr3:uid="{00000000-0010-0000-0600-000005000000}" name="Y3Q2 Cumulative"/>
    <tableColumn id="6" xr3:uid="{00000000-0010-0000-0600-000006000000}" name="11th Quarter" dataDxfId="146"/>
    <tableColumn id="7" xr3:uid="{00000000-0010-0000-0600-000007000000}" name="Y3Q3 Cumulative"/>
    <tableColumn id="8" xr3:uid="{00000000-0010-0000-0600-000008000000}" name="12th Quarter" dataDxfId="145"/>
    <tableColumn id="9" xr3:uid="{00000000-0010-0000-0600-000009000000}" name="Y3Q4 Cumulative"/>
  </tableColumns>
  <tableStyleInfo name="Table Style 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7000000}" name="SecC.3_Y3" displayName="SecC.3_Y3" ref="V43:AD49" totalsRowShown="0" headerRowDxfId="144" tableBorderDxfId="143" headerRowCellStyle="Check Cell">
  <autoFilter ref="V43:AD49" xr:uid="{00000000-0009-0000-0100-00000A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700-000001000000}" name="LVER Values" dataDxfId="142"/>
    <tableColumn id="2" xr3:uid="{00000000-0010-0000-0700-000002000000}" name="9th Quarter" dataDxfId="141"/>
    <tableColumn id="3" xr3:uid="{00000000-0010-0000-0700-000003000000}" name="Y3Q1 Cumulative"/>
    <tableColumn id="4" xr3:uid="{00000000-0010-0000-0700-000004000000}" name="10th Quarter" dataDxfId="140"/>
    <tableColumn id="5" xr3:uid="{00000000-0010-0000-0700-000005000000}" name="Y3Q2 Cumulative"/>
    <tableColumn id="6" xr3:uid="{00000000-0010-0000-0700-000006000000}" name="11th Quarter" dataDxfId="139"/>
    <tableColumn id="7" xr3:uid="{00000000-0010-0000-0700-000007000000}" name="Y3Q3 Cumulative"/>
    <tableColumn id="8" xr3:uid="{00000000-0010-0000-0700-000008000000}" name="12th Quarter" dataDxfId="138"/>
    <tableColumn id="9" xr3:uid="{00000000-0010-0000-0700-000009000000}" name="Y3Q4 Cumulative"/>
  </tableColumns>
  <tableStyleInfo name="Table Style 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8000000}" name="SecC.4_Y3" displayName="SecC.4_Y3" ref="V52:AD55" totalsRowShown="0" headerRowDxfId="137" tableBorderDxfId="136" headerRowCellStyle="Check Cell">
  <autoFilter ref="V52:AD55" xr:uid="{00000000-0009-0000-0100-00000B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800-000001000000}" name="Incentive Award Values" dataDxfId="135"/>
    <tableColumn id="2" xr3:uid="{00000000-0010-0000-0800-000002000000}" name="9th Quarter"/>
    <tableColumn id="3" xr3:uid="{00000000-0010-0000-0800-000003000000}" name="Y3Q1 Cumulative"/>
    <tableColumn id="4" xr3:uid="{00000000-0010-0000-0800-000004000000}" name="10th Quarter"/>
    <tableColumn id="5" xr3:uid="{00000000-0010-0000-0800-000005000000}" name="Y3Q2 Cumulative"/>
    <tableColumn id="6" xr3:uid="{00000000-0010-0000-0800-000006000000}" name="11th Quarter"/>
    <tableColumn id="7" xr3:uid="{00000000-0010-0000-0800-000007000000}" name="Y3Q3 Cumulative"/>
    <tableColumn id="8" xr3:uid="{00000000-0010-0000-0800-000008000000}" name="12th Quarter"/>
    <tableColumn id="9" xr3:uid="{00000000-0010-0000-0800-000009000000}" name="Y3Q4 Cumulative"/>
  </tableColumns>
  <tableStyleInfo name="Table Style 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3" Type="http://schemas.openxmlformats.org/officeDocument/2006/relationships/table" Target="../tables/table2.xml"/><Relationship Id="rId21" Type="http://schemas.openxmlformats.org/officeDocument/2006/relationships/table" Target="../tables/table20.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1" Type="http://schemas.openxmlformats.org/officeDocument/2006/relationships/printerSettings" Target="../printerSettings/printerSettings1.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19" Type="http://schemas.openxmlformats.org/officeDocument/2006/relationships/table" Target="../tables/table18.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22.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table" Target="../tables/table23.xml"/><Relationship Id="rId7" Type="http://schemas.openxmlformats.org/officeDocument/2006/relationships/table" Target="../tables/table27.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table" Target="../tables/table26.xml"/><Relationship Id="rId5" Type="http://schemas.openxmlformats.org/officeDocument/2006/relationships/table" Target="../tables/table25.xml"/><Relationship Id="rId4" Type="http://schemas.openxmlformats.org/officeDocument/2006/relationships/table" Target="../tables/table24.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dimension ref="A1:AJ91"/>
  <sheetViews>
    <sheetView showGridLines="0" tabSelected="1" zoomScaleNormal="100" workbookViewId="0">
      <pane xSplit="3" ySplit="10" topLeftCell="D11" activePane="bottomRight" state="frozen"/>
      <selection pane="topRight" activeCell="D1" sqref="D1"/>
      <selection pane="bottomLeft" activeCell="A10" sqref="A10"/>
      <selection pane="bottomRight" activeCell="D11" sqref="D11"/>
    </sheetView>
  </sheetViews>
  <sheetFormatPr defaultColWidth="9.109375" defaultRowHeight="15.75" customHeight="1" outlineLevelCol="1" x14ac:dyDescent="0.3"/>
  <cols>
    <col min="1" max="1" width="1.109375" style="43" customWidth="1"/>
    <col min="2" max="2" width="3" style="43" customWidth="1"/>
    <col min="3" max="3" width="51.88671875" style="43" customWidth="1"/>
    <col min="4" max="10" width="16.44140625" style="44" customWidth="1" outlineLevel="1"/>
    <col min="11" max="11" width="3" customWidth="1"/>
    <col min="12" max="12" width="0.109375" style="17" customWidth="1"/>
    <col min="13" max="20" width="16.44140625" style="44" customWidth="1" outlineLevel="1"/>
    <col min="21" max="21" width="3" customWidth="1"/>
    <col min="22" max="22" width="0.109375" customWidth="1"/>
    <col min="23" max="29" width="16.44140625" style="44" customWidth="1"/>
    <col min="30" max="30" width="16.44140625" style="41" customWidth="1"/>
    <col min="31" max="35" width="9.109375" style="42" bestFit="1" customWidth="1"/>
    <col min="36" max="36" width="9.109375" style="41" bestFit="1" customWidth="1"/>
    <col min="37" max="16384" width="9.109375" style="43"/>
  </cols>
  <sheetData>
    <row r="1" spans="1:36" s="55" customFormat="1" ht="6.75" customHeight="1" x14ac:dyDescent="0.3">
      <c r="A1" s="55" t="s">
        <v>0</v>
      </c>
      <c r="B1" s="244">
        <v>0</v>
      </c>
      <c r="C1" s="244"/>
      <c r="D1" s="223">
        <v>0</v>
      </c>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42"/>
      <c r="AF1" s="42"/>
      <c r="AG1" s="42"/>
      <c r="AH1" s="42"/>
      <c r="AI1" s="42"/>
      <c r="AJ1" s="56"/>
    </row>
    <row r="2" spans="1:36" s="57" customFormat="1" ht="21" customHeight="1" x14ac:dyDescent="0.35">
      <c r="A2" s="250">
        <v>0</v>
      </c>
      <c r="B2" s="245" t="s">
        <v>1</v>
      </c>
      <c r="C2" s="245"/>
      <c r="D2" s="252">
        <v>0</v>
      </c>
      <c r="E2" s="252"/>
      <c r="F2" s="252"/>
      <c r="G2" s="252"/>
      <c r="H2" s="252"/>
      <c r="I2" s="252"/>
      <c r="J2" s="252"/>
      <c r="K2" s="248" t="s">
        <v>2</v>
      </c>
      <c r="L2" s="248"/>
      <c r="M2" s="248"/>
      <c r="N2" s="248"/>
      <c r="O2" s="248"/>
      <c r="P2" s="248"/>
      <c r="Q2" s="223">
        <v>0</v>
      </c>
      <c r="R2" s="223"/>
      <c r="S2" s="223"/>
      <c r="T2" s="223"/>
      <c r="U2" s="223"/>
      <c r="V2" s="223">
        <v>0</v>
      </c>
      <c r="W2" s="223">
        <v>0</v>
      </c>
      <c r="X2" s="223"/>
      <c r="Y2" s="223"/>
      <c r="Z2" s="223"/>
      <c r="AA2" s="223"/>
      <c r="AB2" s="223"/>
      <c r="AC2" s="254" t="s">
        <v>3</v>
      </c>
      <c r="AD2" s="254"/>
      <c r="AE2" s="58"/>
      <c r="AF2" s="58"/>
      <c r="AG2" s="58"/>
      <c r="AH2" s="58"/>
      <c r="AI2" s="58"/>
      <c r="AJ2" s="59"/>
    </row>
    <row r="3" spans="1:36" s="57" customFormat="1" ht="21" customHeight="1" thickBot="1" x14ac:dyDescent="0.35">
      <c r="A3" s="250"/>
      <c r="B3" s="246" t="s">
        <v>4</v>
      </c>
      <c r="C3" s="246"/>
      <c r="D3" s="257">
        <v>0</v>
      </c>
      <c r="E3" s="257"/>
      <c r="F3" s="257"/>
      <c r="G3" s="257"/>
      <c r="H3" s="257"/>
      <c r="I3" s="257"/>
      <c r="J3" s="257"/>
      <c r="K3" s="257"/>
      <c r="L3" s="257"/>
      <c r="M3" s="257"/>
      <c r="N3" s="257"/>
      <c r="O3" s="257"/>
      <c r="P3" s="257"/>
      <c r="Q3" s="223"/>
      <c r="R3" s="223"/>
      <c r="S3" s="223"/>
      <c r="T3" s="223"/>
      <c r="U3" s="223"/>
      <c r="V3" s="223"/>
      <c r="W3" s="223"/>
      <c r="X3" s="223"/>
      <c r="Y3" s="223"/>
      <c r="Z3" s="223"/>
      <c r="AA3" s="223"/>
      <c r="AB3" s="223"/>
      <c r="AC3" s="249" t="s">
        <v>440</v>
      </c>
      <c r="AD3" s="249"/>
      <c r="AE3" s="58"/>
      <c r="AF3" s="58"/>
      <c r="AG3" s="58"/>
      <c r="AH3" s="58"/>
      <c r="AI3" s="58"/>
      <c r="AJ3" s="59"/>
    </row>
    <row r="4" spans="1:36" s="60" customFormat="1" ht="18.75" customHeight="1" thickBot="1" x14ac:dyDescent="0.35">
      <c r="A4" s="250"/>
      <c r="B4" s="251" t="s">
        <v>5</v>
      </c>
      <c r="C4" s="251"/>
      <c r="D4" s="235">
        <v>0</v>
      </c>
      <c r="E4" s="256"/>
      <c r="F4" s="224" t="s">
        <v>6</v>
      </c>
      <c r="G4" s="225"/>
      <c r="H4" s="226"/>
      <c r="I4" s="227"/>
      <c r="J4" s="228"/>
      <c r="K4" s="35"/>
      <c r="L4" s="223">
        <v>0</v>
      </c>
      <c r="M4" s="232">
        <v>0</v>
      </c>
      <c r="N4" s="232"/>
      <c r="O4" s="232"/>
      <c r="P4" s="232"/>
      <c r="Q4" s="223"/>
      <c r="R4" s="223"/>
      <c r="S4" s="223"/>
      <c r="T4" s="223"/>
      <c r="U4" s="223"/>
      <c r="V4" s="223"/>
      <c r="W4" s="223"/>
      <c r="X4" s="223"/>
      <c r="Y4" s="223"/>
      <c r="Z4" s="223"/>
      <c r="AA4" s="223"/>
      <c r="AB4" s="223"/>
      <c r="AC4" s="258">
        <v>0</v>
      </c>
      <c r="AD4" s="258"/>
      <c r="AE4" s="61"/>
      <c r="AF4" s="61"/>
      <c r="AG4" s="61"/>
      <c r="AH4" s="61"/>
      <c r="AI4" s="61"/>
      <c r="AJ4" s="62"/>
    </row>
    <row r="5" spans="1:36" ht="8.25" customHeight="1" thickBot="1" x14ac:dyDescent="0.35">
      <c r="A5" s="250"/>
      <c r="B5" s="247">
        <v>0</v>
      </c>
      <c r="C5" s="247"/>
      <c r="D5" s="35"/>
      <c r="E5" s="35"/>
      <c r="F5" s="35"/>
      <c r="G5" s="35"/>
      <c r="H5" s="35"/>
      <c r="I5" s="35"/>
      <c r="J5" s="35"/>
      <c r="K5" s="35"/>
      <c r="L5" s="223"/>
      <c r="M5" s="232"/>
      <c r="N5" s="232"/>
      <c r="O5" s="232"/>
      <c r="P5" s="232"/>
      <c r="Q5" s="223"/>
      <c r="R5" s="223"/>
      <c r="S5" s="223"/>
      <c r="T5" s="223"/>
      <c r="U5" s="223"/>
      <c r="V5" s="223"/>
      <c r="W5" s="223"/>
      <c r="X5" s="223"/>
      <c r="Y5" s="223"/>
      <c r="Z5" s="223"/>
      <c r="AA5" s="223"/>
      <c r="AB5" s="223"/>
      <c r="AC5" s="145">
        <v>0</v>
      </c>
      <c r="AD5" s="145">
        <v>0</v>
      </c>
      <c r="AE5" s="54"/>
      <c r="AF5" s="54"/>
      <c r="AG5" s="54"/>
      <c r="AH5" s="54"/>
      <c r="AI5" s="54"/>
      <c r="AJ5" s="53"/>
    </row>
    <row r="6" spans="1:36" ht="18" customHeight="1" thickBot="1" x14ac:dyDescent="0.35">
      <c r="A6" s="250"/>
      <c r="B6" s="235">
        <v>0</v>
      </c>
      <c r="C6" s="235"/>
      <c r="D6" s="235"/>
      <c r="E6" s="256"/>
      <c r="F6" s="229" t="s">
        <v>431</v>
      </c>
      <c r="G6" s="230"/>
      <c r="H6" s="231"/>
      <c r="I6" s="227"/>
      <c r="J6" s="228"/>
      <c r="K6" s="212">
        <v>0</v>
      </c>
      <c r="L6" s="223"/>
      <c r="M6" s="42">
        <v>0</v>
      </c>
      <c r="N6" s="214" t="s">
        <v>7</v>
      </c>
      <c r="O6" s="233" t="str">
        <f>IF(ISBLANK(I6),"",I6)</f>
        <v/>
      </c>
      <c r="P6" s="234"/>
      <c r="Q6" s="42">
        <v>0</v>
      </c>
      <c r="R6" s="197" t="s">
        <v>8</v>
      </c>
      <c r="S6" s="233" t="str">
        <f>IF(ISBLANK(I4),"",I4)</f>
        <v/>
      </c>
      <c r="T6" s="234"/>
      <c r="U6" s="196"/>
      <c r="V6" s="223"/>
      <c r="W6" s="42">
        <v>0</v>
      </c>
      <c r="X6" s="197" t="s">
        <v>7</v>
      </c>
      <c r="Y6" s="233" t="str">
        <f>IF(ISBLANK(I6),"",I6)</f>
        <v/>
      </c>
      <c r="Z6" s="234"/>
      <c r="AA6" s="42">
        <v>0</v>
      </c>
      <c r="AB6" s="197" t="s">
        <v>8</v>
      </c>
      <c r="AC6" s="233" t="str">
        <f>IF(ISBLANK(I4),"",I4)</f>
        <v/>
      </c>
      <c r="AD6" s="234"/>
      <c r="AE6" s="54"/>
      <c r="AF6" s="54"/>
      <c r="AG6" s="54"/>
      <c r="AH6" s="54"/>
      <c r="AI6" s="54"/>
      <c r="AJ6" s="53"/>
    </row>
    <row r="7" spans="1:36" s="67" customFormat="1" ht="13.5" customHeight="1" thickBot="1" x14ac:dyDescent="0.35">
      <c r="A7" s="250"/>
      <c r="B7" s="223">
        <v>0</v>
      </c>
      <c r="C7" s="223"/>
      <c r="D7" s="240">
        <v>0</v>
      </c>
      <c r="E7" s="240"/>
      <c r="F7" s="240"/>
      <c r="G7" s="240"/>
      <c r="H7" s="240"/>
      <c r="I7" s="239" t="str">
        <f>IF(I6="","",(IF(ISERROR(Lists!P23),"INCORRECT GRANT NUMBER","")))</f>
        <v/>
      </c>
      <c r="J7" s="239"/>
      <c r="K7" s="235">
        <v>0</v>
      </c>
      <c r="L7" s="235"/>
      <c r="M7" s="235"/>
      <c r="N7" s="235"/>
      <c r="O7" s="235"/>
      <c r="P7" s="235"/>
      <c r="Q7" s="235"/>
      <c r="R7" s="235"/>
      <c r="S7" s="235"/>
      <c r="T7" s="235"/>
      <c r="U7" s="235"/>
      <c r="V7" s="235"/>
      <c r="W7" s="235"/>
      <c r="X7" s="235"/>
      <c r="Y7" s="235"/>
      <c r="Z7" s="235"/>
      <c r="AA7" s="235"/>
      <c r="AB7" s="235"/>
      <c r="AC7" s="235"/>
      <c r="AD7" s="235"/>
    </row>
    <row r="8" spans="1:36" customFormat="1" ht="31.8" thickBot="1" x14ac:dyDescent="0.35">
      <c r="A8" s="250"/>
      <c r="B8" s="223"/>
      <c r="C8" s="223"/>
      <c r="D8" s="78" t="s">
        <v>9</v>
      </c>
      <c r="E8" s="220" t="s">
        <v>10</v>
      </c>
      <c r="F8" s="221"/>
      <c r="G8" s="220" t="s">
        <v>11</v>
      </c>
      <c r="H8" s="221"/>
      <c r="I8" s="220" t="s">
        <v>12</v>
      </c>
      <c r="J8" s="221"/>
      <c r="K8" s="236">
        <v>0</v>
      </c>
      <c r="L8" s="253">
        <v>0</v>
      </c>
      <c r="M8" s="220" t="s">
        <v>13</v>
      </c>
      <c r="N8" s="221"/>
      <c r="O8" s="220" t="s">
        <v>14</v>
      </c>
      <c r="P8" s="221"/>
      <c r="Q8" s="220" t="s">
        <v>15</v>
      </c>
      <c r="R8" s="221"/>
      <c r="S8" s="220" t="s">
        <v>16</v>
      </c>
      <c r="T8" s="221"/>
      <c r="U8" s="236">
        <v>0</v>
      </c>
      <c r="V8" s="253">
        <v>0</v>
      </c>
      <c r="W8" s="220" t="s">
        <v>17</v>
      </c>
      <c r="X8" s="221"/>
      <c r="Y8" s="220" t="s">
        <v>18</v>
      </c>
      <c r="Z8" s="221"/>
      <c r="AA8" s="220" t="s">
        <v>19</v>
      </c>
      <c r="AB8" s="221"/>
      <c r="AC8" s="220" t="s">
        <v>20</v>
      </c>
      <c r="AD8" s="221"/>
    </row>
    <row r="9" spans="1:36" customFormat="1" ht="15" thickBot="1" x14ac:dyDescent="0.35">
      <c r="A9" s="250"/>
      <c r="B9" s="223"/>
      <c r="C9" s="223"/>
      <c r="D9" s="79" t="s">
        <v>21</v>
      </c>
      <c r="E9" s="80" t="s">
        <v>22</v>
      </c>
      <c r="F9" s="81" t="s">
        <v>23</v>
      </c>
      <c r="G9" s="80" t="s">
        <v>24</v>
      </c>
      <c r="H9" s="81" t="s">
        <v>25</v>
      </c>
      <c r="I9" s="80" t="s">
        <v>26</v>
      </c>
      <c r="J9" s="81" t="s">
        <v>27</v>
      </c>
      <c r="K9" s="236"/>
      <c r="L9" s="253"/>
      <c r="M9" s="80" t="s">
        <v>28</v>
      </c>
      <c r="N9" s="81" t="s">
        <v>29</v>
      </c>
      <c r="O9" s="80" t="s">
        <v>30</v>
      </c>
      <c r="P9" s="81" t="s">
        <v>31</v>
      </c>
      <c r="Q9" s="80" t="s">
        <v>32</v>
      </c>
      <c r="R9" s="81" t="s">
        <v>33</v>
      </c>
      <c r="S9" s="80" t="s">
        <v>34</v>
      </c>
      <c r="T9" s="81" t="s">
        <v>35</v>
      </c>
      <c r="U9" s="236"/>
      <c r="V9" s="253"/>
      <c r="W9" s="80" t="s">
        <v>36</v>
      </c>
      <c r="X9" s="81" t="s">
        <v>37</v>
      </c>
      <c r="Y9" s="80" t="s">
        <v>38</v>
      </c>
      <c r="Z9" s="81" t="s">
        <v>39</v>
      </c>
      <c r="AA9" s="80" t="s">
        <v>40</v>
      </c>
      <c r="AB9" s="81" t="s">
        <v>41</v>
      </c>
      <c r="AC9" s="80" t="s">
        <v>42</v>
      </c>
      <c r="AD9" s="81" t="s">
        <v>43</v>
      </c>
    </row>
    <row r="10" spans="1:36" s="63" customFormat="1" ht="18.600000000000001" customHeight="1" thickTop="1" thickBot="1" x14ac:dyDescent="0.35">
      <c r="A10" s="250"/>
      <c r="B10" s="35">
        <v>0</v>
      </c>
      <c r="C10" s="82" t="s">
        <v>44</v>
      </c>
      <c r="D10" s="83" t="str">
        <f>IF(ISERROR(VLOOKUP(Lists!$N$22,Lists!$Q$19:$AD$26,3)),"",VLOOKUP(Lists!$N$22,Lists!$Q$19:$AD$26,3))</f>
        <v/>
      </c>
      <c r="E10" s="204" t="str">
        <f>"Q"&amp;F10</f>
        <v>Q</v>
      </c>
      <c r="F10" s="84" t="str">
        <f>IF(ISERROR(VLOOKUP(Lists!$N$22,Lists!$Q$19:$AD$26,4)),"",VLOOKUP(Lists!$N$22,Lists!$Q$19:$AD$26,4))</f>
        <v/>
      </c>
      <c r="G10" s="204" t="str">
        <f>"Q"&amp;H10</f>
        <v>Q</v>
      </c>
      <c r="H10" s="84" t="str">
        <f>IF(ISERROR(VLOOKUP(Lists!$N$22,Lists!$Q$19:$AD$26,5)),"",VLOOKUP(Lists!$N$22,Lists!$Q$19:$AD$26,5))</f>
        <v/>
      </c>
      <c r="I10" s="204" t="str">
        <f>"Q"&amp;J10</f>
        <v>Q</v>
      </c>
      <c r="J10" s="84" t="str">
        <f>IF(ISERROR(VLOOKUP(Lists!$N$22,Lists!$Q$19:$AD$26,6)),"",VLOOKUP(Lists!$N$22,Lists!$Q$19:$AD$26,6))</f>
        <v/>
      </c>
      <c r="K10" s="236"/>
      <c r="L10" s="253"/>
      <c r="M10" s="204" t="str">
        <f>"Q"&amp;N10</f>
        <v>Q</v>
      </c>
      <c r="N10" s="84" t="str">
        <f>IF(ISERROR(VLOOKUP(Lists!$N$22,Lists!$Q$19:$AD$26,7)),"",VLOOKUP(Lists!$N$22,Lists!$Q$19:$AD$26,7))</f>
        <v/>
      </c>
      <c r="O10" s="204" t="str">
        <f>"Q"&amp;P10</f>
        <v>Q</v>
      </c>
      <c r="P10" s="84" t="str">
        <f>IF(ISERROR(VLOOKUP(Lists!$N$22,Lists!$Q$19:$AD$26,8)),"",VLOOKUP(Lists!$N$22,Lists!$Q$19:$AD$26,8))</f>
        <v/>
      </c>
      <c r="Q10" s="204" t="str">
        <f>"Q"&amp;R10</f>
        <v>Q</v>
      </c>
      <c r="R10" s="84" t="str">
        <f>IF(ISERROR(VLOOKUP(Lists!$N$22,Lists!$Q$19:$AD$26,9)),"",VLOOKUP(Lists!$N$22,Lists!$Q$19:$AD$26,9))</f>
        <v/>
      </c>
      <c r="S10" s="204" t="str">
        <f>"Q"&amp;T10</f>
        <v>Q</v>
      </c>
      <c r="T10" s="84" t="str">
        <f>IF(ISERROR(VLOOKUP(Lists!$N$22,Lists!$Q$19:$AD$26,10)),"",VLOOKUP(Lists!$N$22,Lists!$Q$19:$AD$26,10))</f>
        <v/>
      </c>
      <c r="U10" s="236"/>
      <c r="V10" s="253"/>
      <c r="W10" s="204" t="str">
        <f>"Q"&amp;X10</f>
        <v>Q</v>
      </c>
      <c r="X10" s="84" t="str">
        <f>IF(ISERROR(VLOOKUP(Lists!$N$22,Lists!$Q$19:$AD$26,11)),"",VLOOKUP(Lists!$N$22,Lists!$Q$19:$AD$26,11))</f>
        <v/>
      </c>
      <c r="Y10" s="204" t="str">
        <f>"Q"&amp;Z10</f>
        <v>Q</v>
      </c>
      <c r="Z10" s="84" t="str">
        <f>IF(ISERROR(VLOOKUP(Lists!$N$22,Lists!$Q$19:$AD$26,12)),"",VLOOKUP(Lists!$N$22,Lists!$Q$19:$AD$26,12))</f>
        <v/>
      </c>
      <c r="AA10" s="204" t="str">
        <f>"Q"&amp;AB10</f>
        <v>Q</v>
      </c>
      <c r="AB10" s="84" t="str">
        <f>IF(ISERROR(VLOOKUP(Lists!$N$22,Lists!$Q$19:$AD$26,13)),"",VLOOKUP(Lists!$N$22,Lists!$Q$19:$AD$26,13))</f>
        <v/>
      </c>
      <c r="AC10" s="204" t="str">
        <f>"Q"&amp;AD10</f>
        <v>Q</v>
      </c>
      <c r="AD10" s="84" t="str">
        <f>IF(ISERROR(VLOOKUP(Lists!$N$22,Lists!$Q$19:$AD$26,14)),"",VLOOKUP(Lists!$N$22,Lists!$Q$19:$AD$26,14))</f>
        <v/>
      </c>
    </row>
    <row r="11" spans="1:36" s="66" customFormat="1" ht="18.600000000000001" customHeight="1" thickTop="1" thickBot="1" x14ac:dyDescent="0.35">
      <c r="A11" s="255">
        <v>0</v>
      </c>
      <c r="B11" s="247">
        <v>0</v>
      </c>
      <c r="C11" s="82" t="s">
        <v>45</v>
      </c>
      <c r="D11" s="169"/>
      <c r="E11" s="175">
        <f>F11</f>
        <v>0</v>
      </c>
      <c r="F11" s="170"/>
      <c r="G11" s="175">
        <f>H11</f>
        <v>0</v>
      </c>
      <c r="H11" s="170"/>
      <c r="I11" s="175">
        <f>J11</f>
        <v>0</v>
      </c>
      <c r="J11" s="170"/>
      <c r="K11" s="236"/>
      <c r="L11" s="253"/>
      <c r="M11" s="175">
        <f>N11</f>
        <v>0</v>
      </c>
      <c r="N11" s="170"/>
      <c r="O11" s="175">
        <f>P11</f>
        <v>0</v>
      </c>
      <c r="P11" s="170"/>
      <c r="Q11" s="175">
        <f>R11</f>
        <v>0</v>
      </c>
      <c r="R11" s="170"/>
      <c r="S11" s="175">
        <f>T11</f>
        <v>0</v>
      </c>
      <c r="T11" s="170"/>
      <c r="U11" s="236"/>
      <c r="V11" s="253"/>
      <c r="W11" s="175">
        <f>X11</f>
        <v>0</v>
      </c>
      <c r="X11" s="170"/>
      <c r="Y11" s="175">
        <f>Z11</f>
        <v>0</v>
      </c>
      <c r="Z11" s="170"/>
      <c r="AA11" s="175">
        <f>AB11</f>
        <v>0</v>
      </c>
      <c r="AB11" s="170"/>
      <c r="AC11" s="175">
        <f>AD11</f>
        <v>0</v>
      </c>
      <c r="AD11" s="170"/>
      <c r="AE11" s="64"/>
      <c r="AF11" s="64"/>
      <c r="AG11" s="64"/>
      <c r="AH11" s="64"/>
      <c r="AI11" s="64"/>
      <c r="AJ11" s="65"/>
    </row>
    <row r="12" spans="1:36" s="67" customFormat="1" ht="7.35" customHeight="1" x14ac:dyDescent="0.3">
      <c r="A12" s="255"/>
      <c r="B12" s="247"/>
      <c r="C12" s="212">
        <v>0</v>
      </c>
      <c r="D12" s="222">
        <v>0</v>
      </c>
      <c r="E12" s="222"/>
      <c r="F12" s="222"/>
      <c r="G12" s="222"/>
      <c r="H12" s="222"/>
      <c r="I12" s="222"/>
      <c r="J12" s="222"/>
      <c r="K12" s="222"/>
      <c r="L12" s="222"/>
      <c r="M12" s="222"/>
      <c r="N12" s="222"/>
      <c r="O12" s="222"/>
      <c r="P12" s="222"/>
      <c r="Q12" s="222"/>
      <c r="R12" s="222"/>
      <c r="S12" s="222"/>
      <c r="T12" s="222"/>
      <c r="U12" s="222"/>
      <c r="V12" s="222"/>
      <c r="W12" s="222"/>
      <c r="X12" s="222"/>
      <c r="Y12" s="222"/>
      <c r="Z12" s="222"/>
      <c r="AA12" s="222"/>
      <c r="AB12" s="222"/>
      <c r="AC12" s="222"/>
      <c r="AD12" s="222"/>
    </row>
    <row r="13" spans="1:36" ht="18" customHeight="1" x14ac:dyDescent="0.3">
      <c r="A13" s="255"/>
      <c r="B13" s="251" t="s">
        <v>46</v>
      </c>
      <c r="C13" s="251"/>
      <c r="D13" s="251"/>
      <c r="E13" s="251"/>
      <c r="F13" s="251"/>
      <c r="G13" s="251"/>
      <c r="H13" s="251"/>
      <c r="I13" s="251"/>
      <c r="J13" s="251"/>
      <c r="K13" s="251"/>
      <c r="L13" s="251"/>
      <c r="M13" s="251"/>
      <c r="N13" s="251"/>
      <c r="O13" s="251"/>
      <c r="P13" s="251"/>
      <c r="Q13" s="251"/>
      <c r="R13" s="251"/>
      <c r="S13" s="251"/>
      <c r="T13" s="251"/>
      <c r="U13" s="251"/>
      <c r="V13" s="251"/>
      <c r="W13" s="251"/>
      <c r="X13" s="251"/>
      <c r="Y13" s="251"/>
      <c r="Z13" s="251"/>
      <c r="AA13" s="251"/>
      <c r="AB13" s="251"/>
      <c r="AC13" s="251"/>
      <c r="AD13" s="251"/>
      <c r="AE13" s="54"/>
      <c r="AF13" s="54"/>
      <c r="AG13" s="54"/>
      <c r="AH13" s="54"/>
      <c r="AI13" s="54"/>
      <c r="AJ13" s="53"/>
    </row>
    <row r="14" spans="1:36" s="67" customFormat="1" ht="9" customHeight="1" x14ac:dyDescent="0.3">
      <c r="A14" s="255"/>
      <c r="B14" s="223">
        <v>0</v>
      </c>
      <c r="C14" s="42">
        <v>0</v>
      </c>
      <c r="D14" s="223">
        <v>0</v>
      </c>
      <c r="E14" s="223"/>
      <c r="F14" s="223"/>
      <c r="G14" s="223"/>
      <c r="H14" s="223"/>
      <c r="I14" s="223"/>
      <c r="J14" s="223"/>
      <c r="K14" s="223"/>
      <c r="L14" s="223"/>
      <c r="M14" s="223"/>
      <c r="N14" s="223"/>
      <c r="O14" s="223"/>
      <c r="P14" s="223"/>
      <c r="Q14" s="223"/>
      <c r="R14" s="223"/>
      <c r="S14" s="223"/>
      <c r="T14" s="223"/>
      <c r="U14" s="223"/>
      <c r="V14" s="223"/>
      <c r="W14" s="223"/>
      <c r="X14" s="223"/>
      <c r="Y14" s="223"/>
      <c r="Z14" s="223"/>
      <c r="AA14" s="223"/>
      <c r="AB14" s="223"/>
      <c r="AC14" s="223"/>
      <c r="AD14" s="223"/>
    </row>
    <row r="15" spans="1:36" customFormat="1" ht="0.9" customHeight="1" thickBot="1" x14ac:dyDescent="0.35">
      <c r="A15" s="255"/>
      <c r="B15" s="223"/>
      <c r="C15" s="35" t="s">
        <v>47</v>
      </c>
      <c r="D15" s="151" t="s">
        <v>21</v>
      </c>
      <c r="E15" s="151" t="s">
        <v>22</v>
      </c>
      <c r="F15" s="151" t="s">
        <v>23</v>
      </c>
      <c r="G15" s="151" t="s">
        <v>24</v>
      </c>
      <c r="H15" s="151" t="s">
        <v>25</v>
      </c>
      <c r="I15" s="151" t="s">
        <v>26</v>
      </c>
      <c r="J15" s="151" t="s">
        <v>27</v>
      </c>
      <c r="K15" s="223">
        <v>0</v>
      </c>
      <c r="L15" s="150" t="s">
        <v>47</v>
      </c>
      <c r="M15" s="151" t="s">
        <v>28</v>
      </c>
      <c r="N15" s="151" t="s">
        <v>29</v>
      </c>
      <c r="O15" s="151" t="s">
        <v>30</v>
      </c>
      <c r="P15" s="151" t="s">
        <v>31</v>
      </c>
      <c r="Q15" s="151" t="s">
        <v>32</v>
      </c>
      <c r="R15" s="151" t="s">
        <v>33</v>
      </c>
      <c r="S15" s="151" t="s">
        <v>34</v>
      </c>
      <c r="T15" s="151" t="s">
        <v>35</v>
      </c>
      <c r="U15" s="149"/>
      <c r="V15" s="149" t="s">
        <v>47</v>
      </c>
      <c r="W15" s="151" t="s">
        <v>36</v>
      </c>
      <c r="X15" s="151" t="s">
        <v>37</v>
      </c>
      <c r="Y15" s="151" t="s">
        <v>38</v>
      </c>
      <c r="Z15" s="151" t="s">
        <v>39</v>
      </c>
      <c r="AA15" s="151" t="s">
        <v>40</v>
      </c>
      <c r="AB15" s="151" t="s">
        <v>41</v>
      </c>
      <c r="AC15" s="151" t="s">
        <v>42</v>
      </c>
      <c r="AD15" s="151" t="s">
        <v>43</v>
      </c>
    </row>
    <row r="16" spans="1:36" s="89" customFormat="1" ht="18.600000000000001" customHeight="1" x14ac:dyDescent="0.3">
      <c r="A16" s="255"/>
      <c r="B16" s="223"/>
      <c r="C16" s="101" t="s">
        <v>48</v>
      </c>
      <c r="D16" s="102"/>
      <c r="E16" s="157">
        <v>0</v>
      </c>
      <c r="F16" s="103"/>
      <c r="G16" s="157">
        <v>0</v>
      </c>
      <c r="H16" s="103"/>
      <c r="I16" s="157">
        <v>0</v>
      </c>
      <c r="J16" s="124"/>
      <c r="K16" s="223"/>
      <c r="L16" s="146" t="s">
        <v>48</v>
      </c>
      <c r="M16" s="157">
        <v>0</v>
      </c>
      <c r="N16" s="103"/>
      <c r="O16" s="157">
        <v>0</v>
      </c>
      <c r="P16" s="103"/>
      <c r="Q16" s="157">
        <v>0</v>
      </c>
      <c r="R16" s="103"/>
      <c r="S16" s="157">
        <v>0</v>
      </c>
      <c r="T16" s="124"/>
      <c r="U16" s="223">
        <v>0</v>
      </c>
      <c r="V16" s="146" t="s">
        <v>48</v>
      </c>
      <c r="W16" s="157">
        <v>0</v>
      </c>
      <c r="X16" s="103"/>
      <c r="Y16" s="157">
        <v>0</v>
      </c>
      <c r="Z16" s="103"/>
      <c r="AA16" s="157">
        <v>0</v>
      </c>
      <c r="AB16" s="103"/>
      <c r="AC16" s="157">
        <v>0</v>
      </c>
      <c r="AD16" s="124"/>
      <c r="AE16" s="87"/>
      <c r="AF16" s="87"/>
      <c r="AG16" s="87"/>
      <c r="AH16" s="87"/>
      <c r="AI16" s="87"/>
      <c r="AJ16" s="88"/>
    </row>
    <row r="17" spans="1:36" s="89" customFormat="1" ht="18.600000000000001" customHeight="1" x14ac:dyDescent="0.3">
      <c r="A17" s="255"/>
      <c r="B17" s="223"/>
      <c r="C17" s="104" t="s">
        <v>430</v>
      </c>
      <c r="D17" s="105"/>
      <c r="E17" s="158">
        <v>0</v>
      </c>
      <c r="F17" s="106"/>
      <c r="G17" s="158">
        <v>0</v>
      </c>
      <c r="H17" s="106"/>
      <c r="I17" s="158">
        <v>0</v>
      </c>
      <c r="J17" s="105"/>
      <c r="K17" s="223"/>
      <c r="L17" s="147" t="s">
        <v>49</v>
      </c>
      <c r="M17" s="158">
        <v>0</v>
      </c>
      <c r="N17" s="106"/>
      <c r="O17" s="158">
        <v>0</v>
      </c>
      <c r="P17" s="106"/>
      <c r="Q17" s="158">
        <v>0</v>
      </c>
      <c r="R17" s="106"/>
      <c r="S17" s="158">
        <v>0</v>
      </c>
      <c r="T17" s="105"/>
      <c r="U17" s="223"/>
      <c r="V17" s="147" t="s">
        <v>49</v>
      </c>
      <c r="W17" s="158">
        <v>0</v>
      </c>
      <c r="X17" s="106"/>
      <c r="Y17" s="158">
        <v>0</v>
      </c>
      <c r="Z17" s="106"/>
      <c r="AA17" s="158">
        <v>0</v>
      </c>
      <c r="AB17" s="106"/>
      <c r="AC17" s="158">
        <v>0</v>
      </c>
      <c r="AD17" s="105"/>
      <c r="AE17" s="87"/>
      <c r="AF17" s="87"/>
      <c r="AG17" s="87"/>
      <c r="AH17" s="87"/>
      <c r="AI17" s="87"/>
      <c r="AJ17" s="88"/>
    </row>
    <row r="18" spans="1:36" s="89" customFormat="1" ht="18.600000000000001" customHeight="1" x14ac:dyDescent="0.3">
      <c r="A18" s="255"/>
      <c r="B18" s="223"/>
      <c r="C18" s="107" t="s">
        <v>429</v>
      </c>
      <c r="D18" s="108"/>
      <c r="E18" s="158">
        <v>0</v>
      </c>
      <c r="F18" s="109"/>
      <c r="G18" s="158">
        <v>0</v>
      </c>
      <c r="H18" s="109"/>
      <c r="I18" s="158">
        <v>0</v>
      </c>
      <c r="J18" s="127"/>
      <c r="K18" s="223"/>
      <c r="L18" s="146" t="s">
        <v>50</v>
      </c>
      <c r="M18" s="158">
        <v>0</v>
      </c>
      <c r="N18" s="109"/>
      <c r="O18" s="158">
        <v>0</v>
      </c>
      <c r="P18" s="109"/>
      <c r="Q18" s="158">
        <v>0</v>
      </c>
      <c r="R18" s="109"/>
      <c r="S18" s="158">
        <v>0</v>
      </c>
      <c r="T18" s="127"/>
      <c r="U18" s="223"/>
      <c r="V18" s="146" t="s">
        <v>50</v>
      </c>
      <c r="W18" s="158">
        <v>0</v>
      </c>
      <c r="X18" s="109"/>
      <c r="Y18" s="158">
        <v>0</v>
      </c>
      <c r="Z18" s="109"/>
      <c r="AA18" s="158">
        <v>0</v>
      </c>
      <c r="AB18" s="109"/>
      <c r="AC18" s="158">
        <v>0</v>
      </c>
      <c r="AD18" s="127"/>
      <c r="AE18" s="87"/>
      <c r="AF18" s="87"/>
      <c r="AG18" s="87"/>
      <c r="AH18" s="87"/>
      <c r="AI18" s="87"/>
      <c r="AJ18" s="88"/>
    </row>
    <row r="19" spans="1:36" s="89" customFormat="1" ht="18.600000000000001" customHeight="1" x14ac:dyDescent="0.3">
      <c r="A19" s="255"/>
      <c r="B19" s="223"/>
      <c r="C19" s="104" t="s">
        <v>51</v>
      </c>
      <c r="D19" s="105"/>
      <c r="E19" s="158">
        <v>0</v>
      </c>
      <c r="F19" s="110"/>
      <c r="G19" s="158">
        <v>0</v>
      </c>
      <c r="H19" s="110"/>
      <c r="I19" s="158">
        <v>0</v>
      </c>
      <c r="J19" s="126"/>
      <c r="K19" s="223"/>
      <c r="L19" s="147" t="s">
        <v>51</v>
      </c>
      <c r="M19" s="158">
        <v>0</v>
      </c>
      <c r="N19" s="125">
        <f>SecB_Y1[[#This Row],[Y1Q4 Cumulative]]</f>
        <v>0</v>
      </c>
      <c r="O19" s="158">
        <v>0</v>
      </c>
      <c r="P19" s="168">
        <f>SecB_Y1[[#This Row],[Y1Q4 Cumulative]]</f>
        <v>0</v>
      </c>
      <c r="Q19" s="158">
        <v>0</v>
      </c>
      <c r="R19" s="168">
        <f>$J$19</f>
        <v>0</v>
      </c>
      <c r="S19" s="158">
        <v>0</v>
      </c>
      <c r="T19" s="125">
        <f>$J$19</f>
        <v>0</v>
      </c>
      <c r="U19" s="223"/>
      <c r="V19" s="147" t="s">
        <v>51</v>
      </c>
      <c r="W19" s="158">
        <v>0</v>
      </c>
      <c r="X19" s="168">
        <f>$J$19</f>
        <v>0</v>
      </c>
      <c r="Y19" s="158">
        <v>0</v>
      </c>
      <c r="Z19" s="168">
        <f>$J$19</f>
        <v>0</v>
      </c>
      <c r="AA19" s="158">
        <v>0</v>
      </c>
      <c r="AB19" s="168">
        <f>$J$19</f>
        <v>0</v>
      </c>
      <c r="AC19" s="158">
        <v>0</v>
      </c>
      <c r="AD19" s="125">
        <f>$J$19</f>
        <v>0</v>
      </c>
      <c r="AE19" s="87"/>
      <c r="AF19" s="87"/>
      <c r="AG19" s="87"/>
      <c r="AH19" s="87"/>
      <c r="AI19" s="87"/>
      <c r="AJ19" s="88"/>
    </row>
    <row r="20" spans="1:36" s="89" customFormat="1" ht="18.600000000000001" customHeight="1" x14ac:dyDescent="0.3">
      <c r="A20" s="255"/>
      <c r="B20" s="223"/>
      <c r="C20" s="107" t="s">
        <v>52</v>
      </c>
      <c r="D20" s="108"/>
      <c r="E20" s="158">
        <v>0</v>
      </c>
      <c r="F20" s="109"/>
      <c r="G20" s="158">
        <v>0</v>
      </c>
      <c r="H20" s="109"/>
      <c r="I20" s="158">
        <v>0</v>
      </c>
      <c r="J20" s="127"/>
      <c r="K20" s="223"/>
      <c r="L20" s="146" t="s">
        <v>52</v>
      </c>
      <c r="M20" s="158">
        <v>0</v>
      </c>
      <c r="N20" s="109"/>
      <c r="O20" s="158">
        <v>0</v>
      </c>
      <c r="P20" s="109"/>
      <c r="Q20" s="158">
        <v>0</v>
      </c>
      <c r="R20" s="109"/>
      <c r="S20" s="158">
        <v>0</v>
      </c>
      <c r="T20" s="127"/>
      <c r="U20" s="223"/>
      <c r="V20" s="146" t="s">
        <v>52</v>
      </c>
      <c r="W20" s="158">
        <v>0</v>
      </c>
      <c r="X20" s="109"/>
      <c r="Y20" s="158">
        <v>0</v>
      </c>
      <c r="Z20" s="109"/>
      <c r="AA20" s="158">
        <v>0</v>
      </c>
      <c r="AB20" s="109"/>
      <c r="AC20" s="158">
        <v>0</v>
      </c>
      <c r="AD20" s="127"/>
      <c r="AE20" s="87"/>
      <c r="AF20" s="87"/>
      <c r="AG20" s="87"/>
      <c r="AH20" s="87"/>
      <c r="AI20" s="87"/>
      <c r="AJ20" s="88"/>
    </row>
    <row r="21" spans="1:36" s="89" customFormat="1" ht="18.600000000000001" customHeight="1" x14ac:dyDescent="0.3">
      <c r="A21" s="255"/>
      <c r="B21" s="223"/>
      <c r="C21" s="128" t="s">
        <v>53</v>
      </c>
      <c r="D21" s="129">
        <f>IF(ROUND((SUM(D16:D20)),0)=0,0,ROUND((SUM(D16:D20)),0))</f>
        <v>0</v>
      </c>
      <c r="E21" s="158">
        <v>0</v>
      </c>
      <c r="F21" s="91">
        <f>IF(ROUND((SUM(F16:F20)),0)=0,0,ROUND((SUM(F16:F20)),0))</f>
        <v>0</v>
      </c>
      <c r="G21" s="158">
        <v>0</v>
      </c>
      <c r="H21" s="91">
        <f>IF(ROUND((SUM(H16:H20)),0)=0,0,ROUND((SUM(H16:H20)),0))</f>
        <v>0</v>
      </c>
      <c r="I21" s="158">
        <v>0</v>
      </c>
      <c r="J21" s="129">
        <f>IF(ROUND((SUM(J16:J20)),0)=0,0,ROUND((SUM(J16:J20)),0))</f>
        <v>0</v>
      </c>
      <c r="K21" s="223"/>
      <c r="L21" s="148" t="s">
        <v>53</v>
      </c>
      <c r="M21" s="158">
        <v>0</v>
      </c>
      <c r="N21" s="91">
        <f>IF(ROUND((SUM(N16:N20)),0)=0,0,ROUND((SUM(N16:N20)),0))</f>
        <v>0</v>
      </c>
      <c r="O21" s="158">
        <v>0</v>
      </c>
      <c r="P21" s="91">
        <f>IF(ROUND((SUM(P16:P20)),0)=0,0,ROUND((SUM(P16:P20)),0))</f>
        <v>0</v>
      </c>
      <c r="Q21" s="158">
        <v>0</v>
      </c>
      <c r="R21" s="91">
        <f>IF(ROUND((SUM(R16:R20)),0)=0,0,ROUND((SUM(R16:R20)),0))</f>
        <v>0</v>
      </c>
      <c r="S21" s="158">
        <v>0</v>
      </c>
      <c r="T21" s="129">
        <f>IF(ROUND((SUM(T16:T20)),0)=0,0,ROUND((SUM(T16:T20)),0))</f>
        <v>0</v>
      </c>
      <c r="U21" s="223"/>
      <c r="V21" s="148" t="s">
        <v>53</v>
      </c>
      <c r="W21" s="158">
        <v>0</v>
      </c>
      <c r="X21" s="91">
        <f>IF(ROUND((SUM(X16:X20)),0)=0,0,ROUND((SUM(X16:X20)),0))</f>
        <v>0</v>
      </c>
      <c r="Y21" s="158">
        <v>0</v>
      </c>
      <c r="Z21" s="91">
        <f>IF(ROUND((SUM(Z16:Z20)),0)=0,0,ROUND((SUM(Z16:Z20)),0))</f>
        <v>0</v>
      </c>
      <c r="AA21" s="158">
        <v>0</v>
      </c>
      <c r="AB21" s="91">
        <f>IF(ROUND((SUM(AB16:AB20)),0)=0,0,ROUND((SUM(AB16:AB20)),0))</f>
        <v>0</v>
      </c>
      <c r="AC21" s="158">
        <v>0</v>
      </c>
      <c r="AD21" s="129">
        <f>IF(ROUND((SUM(AD16:AD20)),0)=0,0,ROUND((SUM(AD16:AD20)),0))</f>
        <v>0</v>
      </c>
      <c r="AE21" s="111"/>
      <c r="AF21" s="111"/>
      <c r="AG21" s="111"/>
      <c r="AH21" s="87"/>
      <c r="AI21" s="87"/>
      <c r="AJ21" s="88"/>
    </row>
    <row r="22" spans="1:36" s="67" customFormat="1" ht="7.35" customHeight="1" x14ac:dyDescent="0.3">
      <c r="A22" s="255"/>
      <c r="B22" s="223"/>
      <c r="C22" s="212">
        <v>0</v>
      </c>
      <c r="D22" s="222">
        <v>0</v>
      </c>
      <c r="E22" s="222"/>
      <c r="F22" s="222"/>
      <c r="G22" s="222"/>
      <c r="H22" s="222"/>
      <c r="I22" s="222"/>
      <c r="J22" s="222"/>
      <c r="K22" s="222"/>
      <c r="L22" s="222"/>
      <c r="M22" s="222"/>
      <c r="N22" s="222"/>
      <c r="O22" s="222"/>
      <c r="P22" s="222"/>
      <c r="Q22" s="222"/>
      <c r="R22" s="222"/>
      <c r="S22" s="222"/>
      <c r="T22" s="222"/>
      <c r="U22" s="222"/>
      <c r="V22" s="222"/>
      <c r="W22" s="222"/>
      <c r="X22" s="222"/>
      <c r="Y22" s="222"/>
      <c r="Z22" s="222"/>
      <c r="AA22" s="222"/>
      <c r="AB22" s="222"/>
      <c r="AC22" s="222"/>
      <c r="AD22" s="222"/>
    </row>
    <row r="23" spans="1:36" ht="18.600000000000001" customHeight="1" x14ac:dyDescent="0.3">
      <c r="A23" s="255"/>
      <c r="B23" s="251" t="s">
        <v>54</v>
      </c>
      <c r="C23" s="251"/>
      <c r="D23" s="251"/>
      <c r="E23" s="251"/>
      <c r="F23" s="251"/>
      <c r="G23" s="251"/>
      <c r="H23" s="251"/>
      <c r="I23" s="251"/>
      <c r="J23" s="251"/>
      <c r="K23" s="251"/>
      <c r="L23" s="251"/>
      <c r="M23" s="251"/>
      <c r="N23" s="251"/>
      <c r="O23" s="251"/>
      <c r="P23" s="251"/>
      <c r="Q23" s="251"/>
      <c r="R23" s="251"/>
      <c r="S23" s="251"/>
      <c r="T23" s="251"/>
      <c r="U23" s="251"/>
      <c r="V23" s="251"/>
      <c r="W23" s="251"/>
      <c r="X23" s="251"/>
      <c r="Y23" s="251"/>
      <c r="Z23" s="251"/>
      <c r="AA23" s="251"/>
      <c r="AB23" s="251"/>
      <c r="AC23" s="251"/>
      <c r="AD23" s="251"/>
      <c r="AE23" s="54"/>
      <c r="AF23" s="54"/>
      <c r="AG23" s="54"/>
      <c r="AH23" s="54"/>
      <c r="AI23" s="54"/>
      <c r="AJ23" s="53"/>
    </row>
    <row r="24" spans="1:36" s="67" customFormat="1" ht="18.600000000000001" customHeight="1" x14ac:dyDescent="0.3">
      <c r="A24" s="255"/>
      <c r="B24" s="223">
        <v>0</v>
      </c>
      <c r="C24" s="243" t="s">
        <v>55</v>
      </c>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row>
    <row r="25" spans="1:36" customFormat="1" ht="0.9" customHeight="1" thickBot="1" x14ac:dyDescent="0.35">
      <c r="A25" s="255"/>
      <c r="B25" s="223"/>
      <c r="C25" s="35" t="s">
        <v>56</v>
      </c>
      <c r="D25" s="151" t="s">
        <v>21</v>
      </c>
      <c r="E25" s="151" t="s">
        <v>22</v>
      </c>
      <c r="F25" s="151" t="s">
        <v>23</v>
      </c>
      <c r="G25" s="151" t="s">
        <v>24</v>
      </c>
      <c r="H25" s="151" t="s">
        <v>25</v>
      </c>
      <c r="I25" s="151" t="s">
        <v>26</v>
      </c>
      <c r="J25" s="151" t="s">
        <v>27</v>
      </c>
      <c r="K25" s="223">
        <v>0</v>
      </c>
      <c r="L25" s="150" t="s">
        <v>56</v>
      </c>
      <c r="M25" s="151" t="s">
        <v>28</v>
      </c>
      <c r="N25" s="151" t="s">
        <v>29</v>
      </c>
      <c r="O25" s="151" t="s">
        <v>30</v>
      </c>
      <c r="P25" s="151" t="s">
        <v>31</v>
      </c>
      <c r="Q25" s="151" t="s">
        <v>32</v>
      </c>
      <c r="R25" s="151" t="s">
        <v>33</v>
      </c>
      <c r="S25" s="151" t="s">
        <v>34</v>
      </c>
      <c r="T25" s="151" t="s">
        <v>35</v>
      </c>
      <c r="U25" s="223">
        <v>0</v>
      </c>
      <c r="V25" s="149" t="s">
        <v>56</v>
      </c>
      <c r="W25" s="151" t="s">
        <v>36</v>
      </c>
      <c r="X25" s="151" t="s">
        <v>37</v>
      </c>
      <c r="Y25" s="151" t="s">
        <v>38</v>
      </c>
      <c r="Z25" s="151" t="s">
        <v>39</v>
      </c>
      <c r="AA25" s="151" t="s">
        <v>40</v>
      </c>
      <c r="AB25" s="151" t="s">
        <v>41</v>
      </c>
      <c r="AC25" s="151" t="s">
        <v>42</v>
      </c>
      <c r="AD25" s="151" t="s">
        <v>43</v>
      </c>
    </row>
    <row r="26" spans="1:36" s="116" customFormat="1" ht="19.649999999999999" customHeight="1" x14ac:dyDescent="0.3">
      <c r="A26" s="255"/>
      <c r="B26" s="223"/>
      <c r="C26" s="112" t="s">
        <v>57</v>
      </c>
      <c r="D26" s="177"/>
      <c r="E26" s="144" t="str">
        <f>IF(F26&lt;&gt;"",((F26*2)-D26),"")</f>
        <v/>
      </c>
      <c r="F26" s="178"/>
      <c r="G26" s="144" t="str">
        <f>IF(H26&lt;&gt;"",((H26*3)-(F26*2)),"")</f>
        <v/>
      </c>
      <c r="H26" s="178"/>
      <c r="I26" s="144" t="str">
        <f>IF(J26&lt;&gt;"",((J26*4)-(H26*3)),"")</f>
        <v/>
      </c>
      <c r="J26" s="179"/>
      <c r="K26" s="223"/>
      <c r="L26" s="152" t="s">
        <v>57</v>
      </c>
      <c r="M26" s="159" t="s">
        <v>58</v>
      </c>
      <c r="N26" s="160" t="s">
        <v>58</v>
      </c>
      <c r="O26" s="161" t="s">
        <v>58</v>
      </c>
      <c r="P26" s="160" t="s">
        <v>58</v>
      </c>
      <c r="Q26" s="161" t="s">
        <v>58</v>
      </c>
      <c r="R26" s="160" t="s">
        <v>58</v>
      </c>
      <c r="S26" s="161" t="s">
        <v>58</v>
      </c>
      <c r="T26" s="160" t="s">
        <v>58</v>
      </c>
      <c r="U26" s="223"/>
      <c r="V26" s="152" t="s">
        <v>57</v>
      </c>
      <c r="W26" s="159" t="s">
        <v>58</v>
      </c>
      <c r="X26" s="160" t="s">
        <v>58</v>
      </c>
      <c r="Y26" s="161" t="s">
        <v>58</v>
      </c>
      <c r="Z26" s="160" t="s">
        <v>58</v>
      </c>
      <c r="AA26" s="161" t="s">
        <v>58</v>
      </c>
      <c r="AB26" s="160" t="s">
        <v>58</v>
      </c>
      <c r="AC26" s="161" t="s">
        <v>58</v>
      </c>
      <c r="AD26" s="160" t="s">
        <v>58</v>
      </c>
      <c r="AE26" s="113"/>
      <c r="AF26" s="113"/>
      <c r="AG26" s="113"/>
      <c r="AH26" s="114"/>
      <c r="AI26" s="114"/>
      <c r="AJ26" s="115"/>
    </row>
    <row r="27" spans="1:36" s="89" customFormat="1" ht="19.649999999999999" customHeight="1" x14ac:dyDescent="0.3">
      <c r="A27" s="255"/>
      <c r="B27" s="223"/>
      <c r="C27" s="117" t="s">
        <v>59</v>
      </c>
      <c r="D27" s="106"/>
      <c r="E27" s="118">
        <f>F27-D27</f>
        <v>0</v>
      </c>
      <c r="F27" s="110"/>
      <c r="G27" s="118">
        <f>H27-F27</f>
        <v>0</v>
      </c>
      <c r="H27" s="110"/>
      <c r="I27" s="118">
        <f>J27-H27</f>
        <v>0</v>
      </c>
      <c r="J27" s="126"/>
      <c r="K27" s="223"/>
      <c r="L27" s="153" t="s">
        <v>59</v>
      </c>
      <c r="M27" s="118">
        <f>N27-J27</f>
        <v>0</v>
      </c>
      <c r="N27" s="110"/>
      <c r="O27" s="118">
        <f>P27-N27</f>
        <v>0</v>
      </c>
      <c r="P27" s="110"/>
      <c r="Q27" s="118">
        <f>R27-P27</f>
        <v>0</v>
      </c>
      <c r="R27" s="110"/>
      <c r="S27" s="118">
        <f>T27-R27</f>
        <v>0</v>
      </c>
      <c r="T27" s="110"/>
      <c r="U27" s="223"/>
      <c r="V27" s="153" t="s">
        <v>59</v>
      </c>
      <c r="W27" s="118">
        <f>X27-T27</f>
        <v>0</v>
      </c>
      <c r="X27" s="110"/>
      <c r="Y27" s="118">
        <f>Z27-X27</f>
        <v>0</v>
      </c>
      <c r="Z27" s="110"/>
      <c r="AA27" s="118">
        <f>AB27-Z27</f>
        <v>0</v>
      </c>
      <c r="AB27" s="110"/>
      <c r="AC27" s="118">
        <f>AD27-AB27</f>
        <v>0</v>
      </c>
      <c r="AD27" s="126"/>
      <c r="AE27" s="87"/>
      <c r="AF27" s="87"/>
      <c r="AG27" s="87"/>
      <c r="AH27" s="87"/>
      <c r="AI27" s="87"/>
      <c r="AJ27" s="88"/>
    </row>
    <row r="28" spans="1:36" s="89" customFormat="1" ht="19.649999999999999" customHeight="1" x14ac:dyDescent="0.3">
      <c r="A28" s="255"/>
      <c r="B28" s="223"/>
      <c r="C28" s="119" t="s">
        <v>60</v>
      </c>
      <c r="D28" s="120"/>
      <c r="E28" s="118">
        <f>F28-D28</f>
        <v>0</v>
      </c>
      <c r="F28" s="109"/>
      <c r="G28" s="118">
        <f>H28-F28</f>
        <v>0</v>
      </c>
      <c r="H28" s="109"/>
      <c r="I28" s="118">
        <f>J28-H28</f>
        <v>0</v>
      </c>
      <c r="J28" s="127"/>
      <c r="K28" s="223"/>
      <c r="L28" s="154" t="s">
        <v>60</v>
      </c>
      <c r="M28" s="118">
        <f>N28-J28</f>
        <v>0</v>
      </c>
      <c r="N28" s="109"/>
      <c r="O28" s="118">
        <f>P28-N28</f>
        <v>0</v>
      </c>
      <c r="P28" s="109"/>
      <c r="Q28" s="118">
        <f>R28-P28</f>
        <v>0</v>
      </c>
      <c r="R28" s="109"/>
      <c r="S28" s="118">
        <f>T28-R28</f>
        <v>0</v>
      </c>
      <c r="T28" s="109"/>
      <c r="U28" s="223"/>
      <c r="V28" s="154" t="s">
        <v>60</v>
      </c>
      <c r="W28" s="118">
        <f>X28-T28</f>
        <v>0</v>
      </c>
      <c r="X28" s="109"/>
      <c r="Y28" s="118">
        <f>Z28-X28</f>
        <v>0</v>
      </c>
      <c r="Z28" s="109"/>
      <c r="AA28" s="118">
        <f>AB28-Z28</f>
        <v>0</v>
      </c>
      <c r="AB28" s="109"/>
      <c r="AC28" s="118">
        <f>AD28-AB28</f>
        <v>0</v>
      </c>
      <c r="AD28" s="127"/>
      <c r="AE28" s="87"/>
      <c r="AF28" s="87"/>
      <c r="AG28" s="87"/>
      <c r="AH28" s="87"/>
      <c r="AI28" s="87"/>
      <c r="AJ28" s="88"/>
    </row>
    <row r="29" spans="1:36" s="89" customFormat="1" ht="19.649999999999999" customHeight="1" x14ac:dyDescent="0.3">
      <c r="A29" s="255"/>
      <c r="B29" s="223"/>
      <c r="C29" s="117" t="s">
        <v>61</v>
      </c>
      <c r="D29" s="106"/>
      <c r="E29" s="118">
        <f>F29-D29</f>
        <v>0</v>
      </c>
      <c r="F29" s="110"/>
      <c r="G29" s="118">
        <f>H29-F29</f>
        <v>0</v>
      </c>
      <c r="H29" s="110"/>
      <c r="I29" s="118">
        <f>J29-H29</f>
        <v>0</v>
      </c>
      <c r="J29" s="126"/>
      <c r="K29" s="223"/>
      <c r="L29" s="153" t="s">
        <v>61</v>
      </c>
      <c r="M29" s="118">
        <f>N29-J29</f>
        <v>0</v>
      </c>
      <c r="N29" s="110"/>
      <c r="O29" s="118">
        <f>P29-N29</f>
        <v>0</v>
      </c>
      <c r="P29" s="110"/>
      <c r="Q29" s="118">
        <f>R29-P29</f>
        <v>0</v>
      </c>
      <c r="R29" s="110"/>
      <c r="S29" s="118">
        <f>T29-R29</f>
        <v>0</v>
      </c>
      <c r="T29" s="110"/>
      <c r="U29" s="223"/>
      <c r="V29" s="153" t="s">
        <v>61</v>
      </c>
      <c r="W29" s="118">
        <f>X29-T29</f>
        <v>0</v>
      </c>
      <c r="X29" s="110"/>
      <c r="Y29" s="118">
        <f>Z29-X29</f>
        <v>0</v>
      </c>
      <c r="Z29" s="110"/>
      <c r="AA29" s="118">
        <f>AB29-Z29</f>
        <v>0</v>
      </c>
      <c r="AB29" s="110"/>
      <c r="AC29" s="118">
        <f>AD29-AB29</f>
        <v>0</v>
      </c>
      <c r="AD29" s="126"/>
      <c r="AE29" s="87"/>
      <c r="AF29" s="87"/>
      <c r="AG29" s="87"/>
      <c r="AH29" s="87"/>
      <c r="AI29" s="87"/>
      <c r="AJ29" s="88"/>
    </row>
    <row r="30" spans="1:36" s="89" customFormat="1" ht="19.649999999999999" customHeight="1" x14ac:dyDescent="0.3">
      <c r="A30" s="255"/>
      <c r="B30" s="223"/>
      <c r="C30" s="119" t="s">
        <v>62</v>
      </c>
      <c r="D30" s="120"/>
      <c r="E30" s="118">
        <f>F30</f>
        <v>0</v>
      </c>
      <c r="F30" s="109"/>
      <c r="G30" s="118">
        <f>H30</f>
        <v>0</v>
      </c>
      <c r="H30" s="109"/>
      <c r="I30" s="118">
        <f>J30</f>
        <v>0</v>
      </c>
      <c r="J30" s="127"/>
      <c r="K30" s="223"/>
      <c r="L30" s="154" t="s">
        <v>62</v>
      </c>
      <c r="M30" s="118">
        <f>N30</f>
        <v>0</v>
      </c>
      <c r="N30" s="109"/>
      <c r="O30" s="118">
        <f>P30</f>
        <v>0</v>
      </c>
      <c r="P30" s="109"/>
      <c r="Q30" s="118">
        <f>R30</f>
        <v>0</v>
      </c>
      <c r="R30" s="109"/>
      <c r="S30" s="118">
        <f>T30</f>
        <v>0</v>
      </c>
      <c r="T30" s="109"/>
      <c r="U30" s="223"/>
      <c r="V30" s="154" t="s">
        <v>62</v>
      </c>
      <c r="W30" s="118">
        <f>X30</f>
        <v>0</v>
      </c>
      <c r="X30" s="109"/>
      <c r="Y30" s="118">
        <f>Z30</f>
        <v>0</v>
      </c>
      <c r="Z30" s="109"/>
      <c r="AA30" s="118">
        <f>AB30</f>
        <v>0</v>
      </c>
      <c r="AB30" s="109"/>
      <c r="AC30" s="118">
        <f>AD30</f>
        <v>0</v>
      </c>
      <c r="AD30" s="127"/>
      <c r="AE30" s="87"/>
      <c r="AF30" s="87"/>
      <c r="AG30" s="87"/>
      <c r="AH30" s="87"/>
      <c r="AI30" s="87"/>
      <c r="AJ30" s="88"/>
    </row>
    <row r="31" spans="1:36" s="89" customFormat="1" ht="19.649999999999999" customHeight="1" x14ac:dyDescent="0.3">
      <c r="A31" s="255"/>
      <c r="B31" s="223"/>
      <c r="C31" s="130" t="s">
        <v>63</v>
      </c>
      <c r="D31" s="91">
        <f>IF(SUM((D30,D29))=0,0,SUM((D30,D29)))</f>
        <v>0</v>
      </c>
      <c r="E31" s="131">
        <f>IF(SUM((E30,E29))=0,0,SUM((E30,E29)))</f>
        <v>0</v>
      </c>
      <c r="F31" s="91">
        <f>IF(SUM((F30,F29))=0,0,SUM((F30,F29)))</f>
        <v>0</v>
      </c>
      <c r="G31" s="131">
        <f>IF(SUM((G30,G29))=0,0,SUM((G30,G29)))</f>
        <v>0</v>
      </c>
      <c r="H31" s="91">
        <f>IF(SUM((H30,H29))=0,0,SUM((H30,H29)))</f>
        <v>0</v>
      </c>
      <c r="I31" s="131">
        <f>IF(SUM((I30,I29))=0,0,SUM((I30,I29)))</f>
        <v>0</v>
      </c>
      <c r="J31" s="129">
        <f>IF(SUM((J30,J29))=0,0,SUM((J30,J29)))</f>
        <v>0</v>
      </c>
      <c r="K31" s="223"/>
      <c r="L31" s="155" t="s">
        <v>63</v>
      </c>
      <c r="M31" s="131">
        <f>IF(SUM((M30,M29))=0,0,SUM((M30,M29)))</f>
        <v>0</v>
      </c>
      <c r="N31" s="91">
        <f>IF(SUM((N30,N29))=0,0,SUM((N30,N29)))</f>
        <v>0</v>
      </c>
      <c r="O31" s="131">
        <f>IF(SUM((O30,O29))=0,0,SUM((O30,O29)))</f>
        <v>0</v>
      </c>
      <c r="P31" s="91">
        <f>IF(SUM((P30,P29))=0,0,SUM((P30,P29)))</f>
        <v>0</v>
      </c>
      <c r="Q31" s="131">
        <f>IF(SUM((Q30,Q29))=0,0,SUM((Q30,Q29)))</f>
        <v>0</v>
      </c>
      <c r="R31" s="91">
        <f>IF(SUM((R30,R29))=0,0,SUM((R30,R29)))</f>
        <v>0</v>
      </c>
      <c r="S31" s="131">
        <f>IF(SUM((S30,S29))=0,0,SUM((S30,S29)))</f>
        <v>0</v>
      </c>
      <c r="T31" s="129">
        <f>IF(SUM((T30,T29))=0,0,SUM((T30,T29)))</f>
        <v>0</v>
      </c>
      <c r="U31" s="223"/>
      <c r="V31" s="155" t="s">
        <v>63</v>
      </c>
      <c r="W31" s="131">
        <f>IF(SUM((W30,W29))=0,0,SUM((W30,W29)))</f>
        <v>0</v>
      </c>
      <c r="X31" s="91">
        <f>IF(SUM((X30,X29))=0,0,SUM((X30,X29)))</f>
        <v>0</v>
      </c>
      <c r="Y31" s="131">
        <f>IF(SUM((Y30,Y29))=0,0,SUM((Y30,Y29)))</f>
        <v>0</v>
      </c>
      <c r="Z31" s="91">
        <f>IF(SUM((Z30,Z29))=0,0,SUM((Z30,Z29)))</f>
        <v>0</v>
      </c>
      <c r="AA31" s="131">
        <f>IF(SUM((AA30,AA29))=0,0,SUM((AA30,AA29)))</f>
        <v>0</v>
      </c>
      <c r="AB31" s="91">
        <f>IF(SUM((AB30,AB29))=0,0,SUM((AB30,AB29)))</f>
        <v>0</v>
      </c>
      <c r="AC31" s="131">
        <f>IF(SUM((AC30,AC29))=0,0,SUM((AC30,AC29)))</f>
        <v>0</v>
      </c>
      <c r="AD31" s="129">
        <f>IF(SUM((AD30,AD29))=0,0,SUM((AD30,AD29)))</f>
        <v>0</v>
      </c>
      <c r="AE31" s="87"/>
      <c r="AF31" s="87"/>
      <c r="AG31" s="87"/>
      <c r="AH31" s="87"/>
      <c r="AI31" s="87"/>
      <c r="AJ31" s="88"/>
    </row>
    <row r="32" spans="1:36" customFormat="1" ht="6" customHeight="1" x14ac:dyDescent="0.3">
      <c r="A32" s="255"/>
      <c r="B32" s="223"/>
      <c r="C32" s="213">
        <v>0</v>
      </c>
      <c r="D32" s="223">
        <v>0</v>
      </c>
      <c r="E32" s="223"/>
      <c r="F32" s="223"/>
      <c r="G32" s="223"/>
      <c r="H32" s="223"/>
      <c r="I32" s="223"/>
      <c r="J32" s="223"/>
      <c r="K32" s="223"/>
      <c r="L32" s="223"/>
      <c r="M32" s="223"/>
      <c r="N32" s="223"/>
      <c r="O32" s="223"/>
      <c r="P32" s="223"/>
      <c r="Q32" s="223"/>
      <c r="R32" s="223"/>
      <c r="S32" s="223"/>
      <c r="T32" s="223"/>
      <c r="U32" s="223"/>
      <c r="V32" s="223"/>
      <c r="W32" s="223"/>
      <c r="X32" s="223"/>
      <c r="Y32" s="223"/>
      <c r="Z32" s="223"/>
      <c r="AA32" s="223"/>
      <c r="AB32" s="223"/>
      <c r="AC32" s="223"/>
      <c r="AD32" s="223"/>
    </row>
    <row r="33" spans="1:36" s="67" customFormat="1" ht="18.600000000000001" customHeight="1" x14ac:dyDescent="0.3">
      <c r="A33" s="255"/>
      <c r="B33" s="223"/>
      <c r="C33" s="260" t="s">
        <v>433</v>
      </c>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row>
    <row r="34" spans="1:36" customFormat="1" ht="0.9" customHeight="1" thickBot="1" x14ac:dyDescent="0.35">
      <c r="A34" s="255"/>
      <c r="B34" s="223"/>
      <c r="C34" s="35" t="s">
        <v>64</v>
      </c>
      <c r="D34" s="151" t="s">
        <v>21</v>
      </c>
      <c r="E34" s="151" t="s">
        <v>22</v>
      </c>
      <c r="F34" s="151" t="s">
        <v>23</v>
      </c>
      <c r="G34" s="151" t="s">
        <v>24</v>
      </c>
      <c r="H34" s="151" t="s">
        <v>25</v>
      </c>
      <c r="I34" s="151" t="s">
        <v>26</v>
      </c>
      <c r="J34" s="151" t="s">
        <v>27</v>
      </c>
      <c r="K34" s="223">
        <v>0</v>
      </c>
      <c r="L34" s="150" t="s">
        <v>64</v>
      </c>
      <c r="M34" s="151" t="s">
        <v>28</v>
      </c>
      <c r="N34" s="151" t="s">
        <v>29</v>
      </c>
      <c r="O34" s="151" t="s">
        <v>30</v>
      </c>
      <c r="P34" s="151" t="s">
        <v>31</v>
      </c>
      <c r="Q34" s="151" t="s">
        <v>32</v>
      </c>
      <c r="R34" s="151" t="s">
        <v>33</v>
      </c>
      <c r="S34" s="151" t="s">
        <v>34</v>
      </c>
      <c r="T34" s="151" t="s">
        <v>35</v>
      </c>
      <c r="U34" s="223">
        <v>0</v>
      </c>
      <c r="V34" s="149" t="s">
        <v>64</v>
      </c>
      <c r="W34" s="151" t="s">
        <v>36</v>
      </c>
      <c r="X34" s="151" t="s">
        <v>37</v>
      </c>
      <c r="Y34" s="151" t="s">
        <v>38</v>
      </c>
      <c r="Z34" s="151" t="s">
        <v>39</v>
      </c>
      <c r="AA34" s="151" t="s">
        <v>40</v>
      </c>
      <c r="AB34" s="151" t="s">
        <v>41</v>
      </c>
      <c r="AC34" s="151" t="s">
        <v>42</v>
      </c>
      <c r="AD34" s="151" t="s">
        <v>43</v>
      </c>
    </row>
    <row r="35" spans="1:36" s="116" customFormat="1" ht="19.649999999999999" customHeight="1" x14ac:dyDescent="0.3">
      <c r="A35" s="255"/>
      <c r="B35" s="223"/>
      <c r="C35" s="112" t="s">
        <v>434</v>
      </c>
      <c r="D35" s="177"/>
      <c r="E35" s="144" t="str">
        <f>IF(F35&lt;&gt;"",((F35*2)-D35),"")</f>
        <v/>
      </c>
      <c r="F35" s="178"/>
      <c r="G35" s="144" t="str">
        <f>IF(H35&lt;&gt;"",((H35*3)-(F35*2)),"")</f>
        <v/>
      </c>
      <c r="H35" s="178"/>
      <c r="I35" s="144" t="str">
        <f>IF(J35&lt;&gt;"",((J35*4)-(H35*3)),"")</f>
        <v/>
      </c>
      <c r="J35" s="179"/>
      <c r="K35" s="223"/>
      <c r="L35" s="152" t="s">
        <v>65</v>
      </c>
      <c r="M35" s="159" t="s">
        <v>58</v>
      </c>
      <c r="N35" s="160" t="s">
        <v>58</v>
      </c>
      <c r="O35" s="161" t="s">
        <v>58</v>
      </c>
      <c r="P35" s="160" t="s">
        <v>58</v>
      </c>
      <c r="Q35" s="161" t="s">
        <v>58</v>
      </c>
      <c r="R35" s="160" t="s">
        <v>58</v>
      </c>
      <c r="S35" s="161" t="s">
        <v>58</v>
      </c>
      <c r="T35" s="160" t="s">
        <v>58</v>
      </c>
      <c r="U35" s="223"/>
      <c r="V35" s="152" t="s">
        <v>65</v>
      </c>
      <c r="W35" s="159" t="s">
        <v>58</v>
      </c>
      <c r="X35" s="160" t="s">
        <v>58</v>
      </c>
      <c r="Y35" s="161" t="s">
        <v>58</v>
      </c>
      <c r="Z35" s="160" t="s">
        <v>58</v>
      </c>
      <c r="AA35" s="161" t="s">
        <v>58</v>
      </c>
      <c r="AB35" s="160" t="s">
        <v>58</v>
      </c>
      <c r="AC35" s="161" t="s">
        <v>58</v>
      </c>
      <c r="AD35" s="160" t="s">
        <v>58</v>
      </c>
      <c r="AE35" s="113"/>
      <c r="AF35" s="113"/>
      <c r="AG35" s="113"/>
      <c r="AH35" s="114"/>
      <c r="AI35" s="114"/>
      <c r="AJ35" s="115"/>
    </row>
    <row r="36" spans="1:36" s="89" customFormat="1" ht="19.649999999999999" customHeight="1" x14ac:dyDescent="0.3">
      <c r="A36" s="255"/>
      <c r="B36" s="223"/>
      <c r="C36" s="117" t="s">
        <v>435</v>
      </c>
      <c r="D36" s="106"/>
      <c r="E36" s="118">
        <f>F36-D36</f>
        <v>0</v>
      </c>
      <c r="F36" s="110"/>
      <c r="G36" s="118">
        <f>H36-F36</f>
        <v>0</v>
      </c>
      <c r="H36" s="110"/>
      <c r="I36" s="118">
        <f>J36-H36</f>
        <v>0</v>
      </c>
      <c r="J36" s="126"/>
      <c r="K36" s="223"/>
      <c r="L36" s="153" t="s">
        <v>66</v>
      </c>
      <c r="M36" s="118">
        <f>N36-J36</f>
        <v>0</v>
      </c>
      <c r="N36" s="110"/>
      <c r="O36" s="118">
        <f>P36-N36</f>
        <v>0</v>
      </c>
      <c r="P36" s="110"/>
      <c r="Q36" s="118">
        <f>R36-P36</f>
        <v>0</v>
      </c>
      <c r="R36" s="110"/>
      <c r="S36" s="118">
        <f>T36-R36</f>
        <v>0</v>
      </c>
      <c r="T36" s="126"/>
      <c r="U36" s="223"/>
      <c r="V36" s="153" t="s">
        <v>66</v>
      </c>
      <c r="W36" s="118">
        <f>X36-T36</f>
        <v>0</v>
      </c>
      <c r="X36" s="110"/>
      <c r="Y36" s="118">
        <f>Z36-X36</f>
        <v>0</v>
      </c>
      <c r="Z36" s="110"/>
      <c r="AA36" s="118">
        <f>AB36-Z36</f>
        <v>0</v>
      </c>
      <c r="AB36" s="110"/>
      <c r="AC36" s="118">
        <f>AD36-AB36</f>
        <v>0</v>
      </c>
      <c r="AD36" s="126"/>
      <c r="AE36" s="87"/>
      <c r="AF36" s="87"/>
      <c r="AG36" s="87"/>
      <c r="AH36" s="87"/>
      <c r="AI36" s="87"/>
      <c r="AJ36" s="88"/>
    </row>
    <row r="37" spans="1:36" s="89" customFormat="1" ht="19.649999999999999" customHeight="1" x14ac:dyDescent="0.3">
      <c r="A37" s="255"/>
      <c r="B37" s="223"/>
      <c r="C37" s="119" t="s">
        <v>436</v>
      </c>
      <c r="D37" s="120"/>
      <c r="E37" s="118">
        <f>F37-D37</f>
        <v>0</v>
      </c>
      <c r="F37" s="109"/>
      <c r="G37" s="118">
        <f>H37-F37</f>
        <v>0</v>
      </c>
      <c r="H37" s="109"/>
      <c r="I37" s="118">
        <f>J37-H37</f>
        <v>0</v>
      </c>
      <c r="J37" s="127"/>
      <c r="K37" s="223"/>
      <c r="L37" s="154" t="s">
        <v>67</v>
      </c>
      <c r="M37" s="118">
        <f>N37-J37</f>
        <v>0</v>
      </c>
      <c r="N37" s="109"/>
      <c r="O37" s="118">
        <f>P37-N37</f>
        <v>0</v>
      </c>
      <c r="P37" s="109"/>
      <c r="Q37" s="118">
        <f>R37-P37</f>
        <v>0</v>
      </c>
      <c r="R37" s="109"/>
      <c r="S37" s="118">
        <f>T37-R37</f>
        <v>0</v>
      </c>
      <c r="T37" s="127"/>
      <c r="U37" s="223"/>
      <c r="V37" s="154" t="s">
        <v>67</v>
      </c>
      <c r="W37" s="118">
        <f>X37-T37</f>
        <v>0</v>
      </c>
      <c r="X37" s="109"/>
      <c r="Y37" s="118">
        <f>Z37-X37</f>
        <v>0</v>
      </c>
      <c r="Z37" s="109"/>
      <c r="AA37" s="118">
        <f>AB37-Z37</f>
        <v>0</v>
      </c>
      <c r="AB37" s="109"/>
      <c r="AC37" s="118">
        <f>AD37-AB37</f>
        <v>0</v>
      </c>
      <c r="AD37" s="127"/>
      <c r="AE37" s="87"/>
      <c r="AF37" s="87"/>
      <c r="AG37" s="87"/>
      <c r="AH37" s="87"/>
      <c r="AI37" s="87"/>
      <c r="AJ37" s="88"/>
    </row>
    <row r="38" spans="1:36" s="89" customFormat="1" ht="19.649999999999999" customHeight="1" x14ac:dyDescent="0.3">
      <c r="A38" s="255"/>
      <c r="B38" s="223"/>
      <c r="C38" s="117" t="s">
        <v>437</v>
      </c>
      <c r="D38" s="106"/>
      <c r="E38" s="118">
        <f>F38-D38</f>
        <v>0</v>
      </c>
      <c r="F38" s="110"/>
      <c r="G38" s="118">
        <f>H38-F38</f>
        <v>0</v>
      </c>
      <c r="H38" s="110"/>
      <c r="I38" s="118">
        <f>J38-H38</f>
        <v>0</v>
      </c>
      <c r="J38" s="126"/>
      <c r="K38" s="223"/>
      <c r="L38" s="153" t="s">
        <v>68</v>
      </c>
      <c r="M38" s="118">
        <f>N38-J38</f>
        <v>0</v>
      </c>
      <c r="N38" s="110"/>
      <c r="O38" s="118">
        <f>P38-N38</f>
        <v>0</v>
      </c>
      <c r="P38" s="110"/>
      <c r="Q38" s="118">
        <f>R38-P38</f>
        <v>0</v>
      </c>
      <c r="R38" s="110"/>
      <c r="S38" s="118">
        <f>T38-R38</f>
        <v>0</v>
      </c>
      <c r="T38" s="126"/>
      <c r="U38" s="223"/>
      <c r="V38" s="153" t="s">
        <v>68</v>
      </c>
      <c r="W38" s="118">
        <f>X38-T38</f>
        <v>0</v>
      </c>
      <c r="X38" s="110"/>
      <c r="Y38" s="118">
        <f>Z38-X38</f>
        <v>0</v>
      </c>
      <c r="Z38" s="110"/>
      <c r="AA38" s="118">
        <f>AB38-Z38</f>
        <v>0</v>
      </c>
      <c r="AB38" s="110"/>
      <c r="AC38" s="118">
        <f>AD38-AB38</f>
        <v>0</v>
      </c>
      <c r="AD38" s="126"/>
      <c r="AE38" s="87"/>
      <c r="AF38" s="87"/>
      <c r="AG38" s="87"/>
      <c r="AH38" s="87"/>
      <c r="AI38" s="87"/>
      <c r="AJ38" s="88"/>
    </row>
    <row r="39" spans="1:36" s="89" customFormat="1" ht="19.649999999999999" customHeight="1" x14ac:dyDescent="0.3">
      <c r="A39" s="255"/>
      <c r="B39" s="223"/>
      <c r="C39" s="119" t="s">
        <v>438</v>
      </c>
      <c r="D39" s="120"/>
      <c r="E39" s="118">
        <f>F39</f>
        <v>0</v>
      </c>
      <c r="F39" s="109"/>
      <c r="G39" s="118">
        <f>H39</f>
        <v>0</v>
      </c>
      <c r="H39" s="109"/>
      <c r="I39" s="118">
        <f>J39</f>
        <v>0</v>
      </c>
      <c r="J39" s="127"/>
      <c r="K39" s="223"/>
      <c r="L39" s="154" t="s">
        <v>69</v>
      </c>
      <c r="M39" s="118">
        <f>N39</f>
        <v>0</v>
      </c>
      <c r="N39" s="109"/>
      <c r="O39" s="118">
        <f>P39</f>
        <v>0</v>
      </c>
      <c r="P39" s="109"/>
      <c r="Q39" s="118">
        <f>R39</f>
        <v>0</v>
      </c>
      <c r="R39" s="109"/>
      <c r="S39" s="118">
        <f>T39</f>
        <v>0</v>
      </c>
      <c r="T39" s="127"/>
      <c r="U39" s="223"/>
      <c r="V39" s="154" t="s">
        <v>69</v>
      </c>
      <c r="W39" s="118">
        <f>X39</f>
        <v>0</v>
      </c>
      <c r="X39" s="109"/>
      <c r="Y39" s="118">
        <f>Z39</f>
        <v>0</v>
      </c>
      <c r="Z39" s="109"/>
      <c r="AA39" s="118">
        <f>AB39</f>
        <v>0</v>
      </c>
      <c r="AB39" s="109"/>
      <c r="AC39" s="118">
        <f>AD39</f>
        <v>0</v>
      </c>
      <c r="AD39" s="127"/>
      <c r="AE39" s="87"/>
      <c r="AF39" s="87"/>
      <c r="AG39" s="87"/>
      <c r="AH39" s="87"/>
      <c r="AI39" s="87"/>
      <c r="AJ39" s="88"/>
    </row>
    <row r="40" spans="1:36" s="89" customFormat="1" ht="19.649999999999999" customHeight="1" x14ac:dyDescent="0.3">
      <c r="A40" s="255"/>
      <c r="B40" s="223"/>
      <c r="C40" s="130" t="s">
        <v>439</v>
      </c>
      <c r="D40" s="91">
        <f>IF(SUM((D39,D38))=0,0,SUM((D39,D38)))</f>
        <v>0</v>
      </c>
      <c r="E40" s="131">
        <f>IF(SUM((E39,E38))=0,0,SUM((E39,E38)))</f>
        <v>0</v>
      </c>
      <c r="F40" s="91">
        <f>IF(SUM((F39,F38))=0,0,SUM((F39,F38)))</f>
        <v>0</v>
      </c>
      <c r="G40" s="131">
        <f>IF(SUM((G39,G38))=0,0,SUM((G39,G38)))</f>
        <v>0</v>
      </c>
      <c r="H40" s="91">
        <f>IF(SUM((H39,H38))=0,0,SUM((H39,H38)))</f>
        <v>0</v>
      </c>
      <c r="I40" s="131">
        <f>IF(SUM((I39,I38))=0,0,SUM((I39,I38)))</f>
        <v>0</v>
      </c>
      <c r="J40" s="129">
        <f>IF(SUM((J39,J38))=0,0,SUM((J39,J38)))</f>
        <v>0</v>
      </c>
      <c r="K40" s="223"/>
      <c r="L40" s="155" t="s">
        <v>70</v>
      </c>
      <c r="M40" s="131">
        <f>IF(SUM((M39,M38))=0,0,SUM((M39,M38)))</f>
        <v>0</v>
      </c>
      <c r="N40" s="91">
        <f>IF(SUM((N39,N38))=0,0,SUM((N39,N38)))</f>
        <v>0</v>
      </c>
      <c r="O40" s="131">
        <f>IF(SUM((O39,O38))=0,0,SUM((O39,O38)))</f>
        <v>0</v>
      </c>
      <c r="P40" s="91">
        <f>IF(SUM((P39,P38))=0,0,SUM((P39,P38)))</f>
        <v>0</v>
      </c>
      <c r="Q40" s="131">
        <f>IF(SUM((Q39,Q38))=0,0,SUM((Q39,Q38)))</f>
        <v>0</v>
      </c>
      <c r="R40" s="91">
        <f>IF(SUM((R39,R38))=0,0,SUM((R39,R38)))</f>
        <v>0</v>
      </c>
      <c r="S40" s="131">
        <f>IF(SUM((S39,S38))=0,0,SUM((S39,S38)))</f>
        <v>0</v>
      </c>
      <c r="T40" s="129">
        <f>IF(SUM((T39,T38))=0,0,SUM((T39,T38)))</f>
        <v>0</v>
      </c>
      <c r="U40" s="223"/>
      <c r="V40" s="155" t="s">
        <v>70</v>
      </c>
      <c r="W40" s="131">
        <f>IF(SUM((W39,W38))=0,0,SUM((W39,W38)))</f>
        <v>0</v>
      </c>
      <c r="X40" s="91">
        <f>IF(SUM((X39,X38))=0,0,SUM((X39,X38)))</f>
        <v>0</v>
      </c>
      <c r="Y40" s="131">
        <f>IF(SUM((Y39,Y38))=0,0,SUM((Y39,Y38)))</f>
        <v>0</v>
      </c>
      <c r="Z40" s="91">
        <f>IF(SUM((Z39,Z38))=0,0,SUM((Z39,Z38)))</f>
        <v>0</v>
      </c>
      <c r="AA40" s="131">
        <f>IF(SUM((AA39,AA38))=0,0,SUM((AA39,AA38)))</f>
        <v>0</v>
      </c>
      <c r="AB40" s="91">
        <f>IF(SUM((AB39,AB38))=0,0,SUM((AB39,AB38)))</f>
        <v>0</v>
      </c>
      <c r="AC40" s="131">
        <f>IF(SUM((AC39,AC38))=0,0,SUM((AC39,AC38)))</f>
        <v>0</v>
      </c>
      <c r="AD40" s="129">
        <f>IF(SUM((AD39,AD38))=0,0,SUM((AD39,AD38)))</f>
        <v>0</v>
      </c>
      <c r="AE40" s="87"/>
      <c r="AF40" s="87"/>
      <c r="AG40" s="87"/>
      <c r="AH40" s="87"/>
      <c r="AI40" s="87"/>
      <c r="AJ40" s="88"/>
    </row>
    <row r="41" spans="1:36" customFormat="1" ht="6" customHeight="1" x14ac:dyDescent="0.3">
      <c r="A41" s="255"/>
      <c r="B41" s="223"/>
      <c r="C41" s="213">
        <v>0</v>
      </c>
      <c r="D41" s="223">
        <v>0</v>
      </c>
      <c r="E41" s="223"/>
      <c r="F41" s="223"/>
      <c r="G41" s="223"/>
      <c r="H41" s="223"/>
      <c r="I41" s="223"/>
      <c r="J41" s="223"/>
      <c r="K41" s="223"/>
      <c r="L41" s="223"/>
      <c r="M41" s="223"/>
      <c r="N41" s="223"/>
      <c r="O41" s="223"/>
      <c r="P41" s="223"/>
      <c r="Q41" s="223"/>
      <c r="R41" s="223"/>
      <c r="S41" s="223"/>
      <c r="T41" s="223"/>
      <c r="U41" s="223"/>
      <c r="V41" s="223"/>
      <c r="W41" s="223"/>
      <c r="X41" s="223"/>
      <c r="Y41" s="223"/>
      <c r="Z41" s="223"/>
      <c r="AA41" s="223"/>
      <c r="AB41" s="223"/>
      <c r="AC41" s="223"/>
      <c r="AD41" s="223"/>
    </row>
    <row r="42" spans="1:36" s="67" customFormat="1" ht="18.600000000000001" customHeight="1" x14ac:dyDescent="0.3">
      <c r="A42" s="255"/>
      <c r="B42" s="223"/>
      <c r="C42" s="237" t="s">
        <v>71</v>
      </c>
      <c r="D42" s="237"/>
      <c r="E42" s="237"/>
      <c r="F42" s="237"/>
      <c r="G42" s="237"/>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row>
    <row r="43" spans="1:36" customFormat="1" ht="0.9" customHeight="1" thickBot="1" x14ac:dyDescent="0.35">
      <c r="A43" s="255"/>
      <c r="B43" s="223"/>
      <c r="C43" s="35" t="s">
        <v>72</v>
      </c>
      <c r="D43" s="151" t="s">
        <v>21</v>
      </c>
      <c r="E43" s="151" t="s">
        <v>22</v>
      </c>
      <c r="F43" s="151" t="s">
        <v>23</v>
      </c>
      <c r="G43" s="151" t="s">
        <v>24</v>
      </c>
      <c r="H43" s="151" t="s">
        <v>25</v>
      </c>
      <c r="I43" s="151" t="s">
        <v>26</v>
      </c>
      <c r="J43" s="151" t="s">
        <v>27</v>
      </c>
      <c r="K43" s="223">
        <v>0</v>
      </c>
      <c r="L43" s="213" t="s">
        <v>72</v>
      </c>
      <c r="M43" s="151" t="s">
        <v>28</v>
      </c>
      <c r="N43" s="151" t="s">
        <v>29</v>
      </c>
      <c r="O43" s="151" t="s">
        <v>30</v>
      </c>
      <c r="P43" s="151" t="s">
        <v>31</v>
      </c>
      <c r="Q43" s="151" t="s">
        <v>32</v>
      </c>
      <c r="R43" s="151" t="s">
        <v>33</v>
      </c>
      <c r="S43" s="151" t="s">
        <v>34</v>
      </c>
      <c r="T43" s="151" t="s">
        <v>35</v>
      </c>
      <c r="U43" s="223">
        <v>0</v>
      </c>
      <c r="V43" s="149" t="s">
        <v>72</v>
      </c>
      <c r="W43" s="151" t="s">
        <v>36</v>
      </c>
      <c r="X43" s="151" t="s">
        <v>37</v>
      </c>
      <c r="Y43" s="151" t="s">
        <v>38</v>
      </c>
      <c r="Z43" s="151" t="s">
        <v>39</v>
      </c>
      <c r="AA43" s="151" t="s">
        <v>40</v>
      </c>
      <c r="AB43" s="151" t="s">
        <v>41</v>
      </c>
      <c r="AC43" s="151" t="s">
        <v>42</v>
      </c>
      <c r="AD43" s="151" t="s">
        <v>43</v>
      </c>
    </row>
    <row r="44" spans="1:36" s="116" customFormat="1" ht="19.649999999999999" customHeight="1" x14ac:dyDescent="0.3">
      <c r="A44" s="255"/>
      <c r="B44" s="223"/>
      <c r="C44" s="112" t="s">
        <v>73</v>
      </c>
      <c r="D44" s="177"/>
      <c r="E44" s="144" t="str">
        <f>IF(F44&lt;&gt;"",((F44*2)-D44),"")</f>
        <v/>
      </c>
      <c r="F44" s="178"/>
      <c r="G44" s="144" t="str">
        <f>IF(H44&lt;&gt;"",((H44*3)-(F44*2)),"")</f>
        <v/>
      </c>
      <c r="H44" s="178"/>
      <c r="I44" s="144" t="str">
        <f>IF(J44&lt;&gt;"",((J44*4)-(H44*3)),"")</f>
        <v/>
      </c>
      <c r="J44" s="179"/>
      <c r="K44" s="223"/>
      <c r="L44" s="152" t="s">
        <v>73</v>
      </c>
      <c r="M44" s="159" t="s">
        <v>58</v>
      </c>
      <c r="N44" s="160" t="s">
        <v>58</v>
      </c>
      <c r="O44" s="161" t="s">
        <v>58</v>
      </c>
      <c r="P44" s="160" t="s">
        <v>58</v>
      </c>
      <c r="Q44" s="161" t="s">
        <v>58</v>
      </c>
      <c r="R44" s="160" t="s">
        <v>58</v>
      </c>
      <c r="S44" s="161" t="s">
        <v>58</v>
      </c>
      <c r="T44" s="160" t="s">
        <v>58</v>
      </c>
      <c r="U44" s="223"/>
      <c r="V44" s="152" t="s">
        <v>73</v>
      </c>
      <c r="W44" s="159" t="s">
        <v>58</v>
      </c>
      <c r="X44" s="160" t="s">
        <v>58</v>
      </c>
      <c r="Y44" s="161" t="s">
        <v>58</v>
      </c>
      <c r="Z44" s="160" t="s">
        <v>58</v>
      </c>
      <c r="AA44" s="161" t="s">
        <v>58</v>
      </c>
      <c r="AB44" s="160" t="s">
        <v>58</v>
      </c>
      <c r="AC44" s="161" t="s">
        <v>58</v>
      </c>
      <c r="AD44" s="160" t="s">
        <v>58</v>
      </c>
      <c r="AE44" s="113"/>
      <c r="AF44" s="113"/>
      <c r="AG44" s="113"/>
      <c r="AH44" s="114"/>
      <c r="AI44" s="114"/>
      <c r="AJ44" s="115"/>
    </row>
    <row r="45" spans="1:36" s="89" customFormat="1" ht="19.649999999999999" customHeight="1" x14ac:dyDescent="0.3">
      <c r="A45" s="255"/>
      <c r="B45" s="223"/>
      <c r="C45" s="117" t="s">
        <v>74</v>
      </c>
      <c r="D45" s="106"/>
      <c r="E45" s="118">
        <f>F45-D45</f>
        <v>0</v>
      </c>
      <c r="F45" s="110"/>
      <c r="G45" s="118">
        <f>H45-F45</f>
        <v>0</v>
      </c>
      <c r="H45" s="110"/>
      <c r="I45" s="118">
        <f>J45-H45</f>
        <v>0</v>
      </c>
      <c r="J45" s="126"/>
      <c r="K45" s="223"/>
      <c r="L45" s="153" t="s">
        <v>74</v>
      </c>
      <c r="M45" s="118">
        <f>N45-J45</f>
        <v>0</v>
      </c>
      <c r="N45" s="110"/>
      <c r="O45" s="118">
        <f>P45-N45</f>
        <v>0</v>
      </c>
      <c r="P45" s="110"/>
      <c r="Q45" s="118">
        <f>R45-P45</f>
        <v>0</v>
      </c>
      <c r="R45" s="110"/>
      <c r="S45" s="118">
        <f>T45-R45</f>
        <v>0</v>
      </c>
      <c r="T45" s="126"/>
      <c r="U45" s="223"/>
      <c r="V45" s="153" t="s">
        <v>74</v>
      </c>
      <c r="W45" s="118">
        <f>X45-T45</f>
        <v>0</v>
      </c>
      <c r="X45" s="110"/>
      <c r="Y45" s="118">
        <f>Z45-X45</f>
        <v>0</v>
      </c>
      <c r="Z45" s="110"/>
      <c r="AA45" s="118">
        <f>AB45-Z45</f>
        <v>0</v>
      </c>
      <c r="AB45" s="110"/>
      <c r="AC45" s="118">
        <f>AD45-AB45</f>
        <v>0</v>
      </c>
      <c r="AD45" s="126"/>
      <c r="AE45" s="87"/>
      <c r="AF45" s="87"/>
      <c r="AG45" s="87"/>
      <c r="AH45" s="87"/>
      <c r="AI45" s="87"/>
      <c r="AJ45" s="88"/>
    </row>
    <row r="46" spans="1:36" s="89" customFormat="1" ht="19.649999999999999" customHeight="1" x14ac:dyDescent="0.3">
      <c r="A46" s="255"/>
      <c r="B46" s="223"/>
      <c r="C46" s="119" t="s">
        <v>75</v>
      </c>
      <c r="D46" s="120"/>
      <c r="E46" s="118">
        <f>F46-D46</f>
        <v>0</v>
      </c>
      <c r="F46" s="109"/>
      <c r="G46" s="118">
        <f>H46-F46</f>
        <v>0</v>
      </c>
      <c r="H46" s="109"/>
      <c r="I46" s="118">
        <f>J46-H46</f>
        <v>0</v>
      </c>
      <c r="J46" s="127"/>
      <c r="K46" s="223"/>
      <c r="L46" s="154" t="s">
        <v>75</v>
      </c>
      <c r="M46" s="118">
        <f>N46-J46</f>
        <v>0</v>
      </c>
      <c r="N46" s="109"/>
      <c r="O46" s="118">
        <f>P46-N46</f>
        <v>0</v>
      </c>
      <c r="P46" s="109"/>
      <c r="Q46" s="118">
        <f>R46-P46</f>
        <v>0</v>
      </c>
      <c r="R46" s="109"/>
      <c r="S46" s="118">
        <f>T46-R46</f>
        <v>0</v>
      </c>
      <c r="T46" s="127"/>
      <c r="U46" s="223"/>
      <c r="V46" s="154" t="s">
        <v>75</v>
      </c>
      <c r="W46" s="118">
        <f>X46-T46</f>
        <v>0</v>
      </c>
      <c r="X46" s="109"/>
      <c r="Y46" s="118">
        <f>Z46-X46</f>
        <v>0</v>
      </c>
      <c r="Z46" s="109"/>
      <c r="AA46" s="118">
        <f>AB46-Z46</f>
        <v>0</v>
      </c>
      <c r="AB46" s="109"/>
      <c r="AC46" s="118">
        <f>AD46-AB46</f>
        <v>0</v>
      </c>
      <c r="AD46" s="127"/>
      <c r="AE46" s="87"/>
      <c r="AF46" s="87"/>
      <c r="AG46" s="87"/>
      <c r="AH46" s="87"/>
      <c r="AI46" s="87"/>
      <c r="AJ46" s="88"/>
    </row>
    <row r="47" spans="1:36" s="89" customFormat="1" ht="19.649999999999999" customHeight="1" x14ac:dyDescent="0.3">
      <c r="A47" s="255"/>
      <c r="B47" s="223"/>
      <c r="C47" s="117" t="s">
        <v>76</v>
      </c>
      <c r="D47" s="106"/>
      <c r="E47" s="118">
        <f>F47-D47</f>
        <v>0</v>
      </c>
      <c r="F47" s="110"/>
      <c r="G47" s="118">
        <f>H47-F47</f>
        <v>0</v>
      </c>
      <c r="H47" s="110"/>
      <c r="I47" s="118">
        <f>J47-H47</f>
        <v>0</v>
      </c>
      <c r="J47" s="126"/>
      <c r="K47" s="223"/>
      <c r="L47" s="153" t="s">
        <v>76</v>
      </c>
      <c r="M47" s="118">
        <f>N47-J47</f>
        <v>0</v>
      </c>
      <c r="N47" s="110"/>
      <c r="O47" s="118">
        <f>P47-N47</f>
        <v>0</v>
      </c>
      <c r="P47" s="110"/>
      <c r="Q47" s="118">
        <f>R47-P47</f>
        <v>0</v>
      </c>
      <c r="R47" s="110"/>
      <c r="S47" s="118">
        <f>T47-R47</f>
        <v>0</v>
      </c>
      <c r="T47" s="126"/>
      <c r="U47" s="223"/>
      <c r="V47" s="153" t="s">
        <v>76</v>
      </c>
      <c r="W47" s="118">
        <f>X47-T47</f>
        <v>0</v>
      </c>
      <c r="X47" s="110"/>
      <c r="Y47" s="118">
        <f>Z47-X47</f>
        <v>0</v>
      </c>
      <c r="Z47" s="110"/>
      <c r="AA47" s="118">
        <f>AB47-Z47</f>
        <v>0</v>
      </c>
      <c r="AB47" s="110"/>
      <c r="AC47" s="118">
        <f>AD47-AB47</f>
        <v>0</v>
      </c>
      <c r="AD47" s="126"/>
      <c r="AE47" s="87"/>
      <c r="AF47" s="87"/>
      <c r="AG47" s="87"/>
      <c r="AH47" s="87"/>
      <c r="AI47" s="87"/>
      <c r="AJ47" s="88"/>
    </row>
    <row r="48" spans="1:36" s="89" customFormat="1" ht="19.649999999999999" customHeight="1" x14ac:dyDescent="0.3">
      <c r="A48" s="255"/>
      <c r="B48" s="223"/>
      <c r="C48" s="119" t="s">
        <v>77</v>
      </c>
      <c r="D48" s="120"/>
      <c r="E48" s="118">
        <f>F48</f>
        <v>0</v>
      </c>
      <c r="F48" s="109"/>
      <c r="G48" s="118">
        <f>H48</f>
        <v>0</v>
      </c>
      <c r="H48" s="109"/>
      <c r="I48" s="118">
        <f>J48</f>
        <v>0</v>
      </c>
      <c r="J48" s="127"/>
      <c r="K48" s="223"/>
      <c r="L48" s="154" t="s">
        <v>77</v>
      </c>
      <c r="M48" s="118">
        <f>N48</f>
        <v>0</v>
      </c>
      <c r="N48" s="109"/>
      <c r="O48" s="118">
        <f>P48</f>
        <v>0</v>
      </c>
      <c r="P48" s="109"/>
      <c r="Q48" s="118">
        <f>R48</f>
        <v>0</v>
      </c>
      <c r="R48" s="109"/>
      <c r="S48" s="118">
        <f>T48</f>
        <v>0</v>
      </c>
      <c r="T48" s="127"/>
      <c r="U48" s="223"/>
      <c r="V48" s="154" t="s">
        <v>77</v>
      </c>
      <c r="W48" s="118">
        <f>X48</f>
        <v>0</v>
      </c>
      <c r="X48" s="109"/>
      <c r="Y48" s="118">
        <f>Z48</f>
        <v>0</v>
      </c>
      <c r="Z48" s="109"/>
      <c r="AA48" s="118">
        <f>AB48</f>
        <v>0</v>
      </c>
      <c r="AB48" s="109"/>
      <c r="AC48" s="118">
        <f>AD48</f>
        <v>0</v>
      </c>
      <c r="AD48" s="127"/>
      <c r="AE48" s="87"/>
      <c r="AF48" s="87"/>
      <c r="AG48" s="87"/>
      <c r="AH48" s="87"/>
      <c r="AI48" s="87"/>
      <c r="AJ48" s="88"/>
    </row>
    <row r="49" spans="1:36" s="89" customFormat="1" ht="19.5" customHeight="1" x14ac:dyDescent="0.3">
      <c r="A49" s="255"/>
      <c r="B49" s="223"/>
      <c r="C49" s="130" t="s">
        <v>78</v>
      </c>
      <c r="D49" s="91">
        <f>IF(SUM((D48,D47))=0,0,SUM((D48,D47)))</f>
        <v>0</v>
      </c>
      <c r="E49" s="131">
        <f>IF(SUM((E48,E47))=0,0,SUM((E48,E47)))</f>
        <v>0</v>
      </c>
      <c r="F49" s="91">
        <f>IF(SUM((F48,F47))=0,0,SUM((F48,F47)))</f>
        <v>0</v>
      </c>
      <c r="G49" s="131">
        <f>IF(SUM((G48,G47))=0,0,SUM((G48,G47)))</f>
        <v>0</v>
      </c>
      <c r="H49" s="91">
        <f>IF(SUM((H48,H47))=0,0,SUM((H48,H47)))</f>
        <v>0</v>
      </c>
      <c r="I49" s="131">
        <f>IF(SUM((I48,I47))=0,0,SUM((I48,I47)))</f>
        <v>0</v>
      </c>
      <c r="J49" s="129">
        <f>IF(SUM((J48,J47))=0,0,SUM((J48,J47)))</f>
        <v>0</v>
      </c>
      <c r="K49" s="223"/>
      <c r="L49" s="155" t="s">
        <v>78</v>
      </c>
      <c r="M49" s="131">
        <f>IF(SUM((M48,M47))=0,0,SUM((M48,M47)))</f>
        <v>0</v>
      </c>
      <c r="N49" s="91">
        <f>IF(SUM((N48,N47))=0,0,SUM((N48,N47)))</f>
        <v>0</v>
      </c>
      <c r="O49" s="131">
        <f>IF(SUM((O48,O47))=0,0,SUM((O48,O47)))</f>
        <v>0</v>
      </c>
      <c r="P49" s="91">
        <f>IF(SUM((P48,P47))=0,0,SUM((P48,P47)))</f>
        <v>0</v>
      </c>
      <c r="Q49" s="131">
        <f>IF(SUM((Q48,Q47))=0,0,SUM((Q48,Q47)))</f>
        <v>0</v>
      </c>
      <c r="R49" s="91">
        <f>IF(SUM((R48,R47))=0,0,SUM((R48,R47)))</f>
        <v>0</v>
      </c>
      <c r="S49" s="131">
        <f>IF(SUM((S48,S47))=0,0,SUM((S48,S47)))</f>
        <v>0</v>
      </c>
      <c r="T49" s="129">
        <f>IF(SUM((T48,T47))=0,0,SUM((T48,T47)))</f>
        <v>0</v>
      </c>
      <c r="U49" s="223"/>
      <c r="V49" s="155" t="s">
        <v>78</v>
      </c>
      <c r="W49" s="131">
        <f>IF(SUM((W48,W47))=0,0,SUM((W48,W47)))</f>
        <v>0</v>
      </c>
      <c r="X49" s="91">
        <f>IF(SUM((X48,X47))=0,0,SUM((X48,X47)))</f>
        <v>0</v>
      </c>
      <c r="Y49" s="131">
        <f>IF(SUM((Y48,Y47))=0,0,SUM((Y48,Y47)))</f>
        <v>0</v>
      </c>
      <c r="Z49" s="91">
        <f>IF(SUM((Z48,Z47))=0,0,SUM((Z48,Z47)))</f>
        <v>0</v>
      </c>
      <c r="AA49" s="131">
        <f>IF(SUM((AA48,AA47))=0,0,SUM((AA48,AA47)))</f>
        <v>0</v>
      </c>
      <c r="AB49" s="91">
        <f>IF(SUM((AB48,AB47))=0,0,SUM((AB48,AB47)))</f>
        <v>0</v>
      </c>
      <c r="AC49" s="131">
        <f>IF(SUM((AC48,AC47))=0,0,SUM((AC48,AC47)))</f>
        <v>0</v>
      </c>
      <c r="AD49" s="129">
        <f>IF(SUM((AD48,AD47))=0,0,SUM((AD48,AD47)))</f>
        <v>0</v>
      </c>
      <c r="AE49" s="87"/>
      <c r="AF49" s="87"/>
      <c r="AG49" s="87"/>
      <c r="AH49" s="87"/>
      <c r="AI49" s="87"/>
      <c r="AJ49" s="88"/>
    </row>
    <row r="50" spans="1:36" customFormat="1" ht="6" customHeight="1" x14ac:dyDescent="0.3">
      <c r="A50" s="255"/>
      <c r="B50" s="223"/>
      <c r="C50" s="213">
        <v>0</v>
      </c>
      <c r="D50" s="223">
        <v>0</v>
      </c>
      <c r="E50" s="223"/>
      <c r="F50" s="223"/>
      <c r="G50" s="223"/>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row>
    <row r="51" spans="1:36" s="67" customFormat="1" ht="18.600000000000001" customHeight="1" x14ac:dyDescent="0.3">
      <c r="A51" s="255"/>
      <c r="B51" s="223"/>
      <c r="C51" s="237" t="s">
        <v>79</v>
      </c>
      <c r="D51" s="237"/>
      <c r="E51" s="237"/>
      <c r="F51" s="237"/>
      <c r="G51" s="237"/>
      <c r="H51" s="237"/>
      <c r="I51" s="237"/>
      <c r="J51" s="237"/>
      <c r="K51" s="237"/>
      <c r="L51" s="237"/>
      <c r="M51" s="237"/>
      <c r="N51" s="237"/>
      <c r="O51" s="237"/>
      <c r="P51" s="237"/>
      <c r="Q51" s="237"/>
      <c r="R51" s="237"/>
      <c r="S51" s="237"/>
      <c r="T51" s="237"/>
      <c r="U51" s="237"/>
      <c r="V51" s="237"/>
      <c r="W51" s="237"/>
      <c r="X51" s="237"/>
      <c r="Y51" s="237"/>
      <c r="Z51" s="237"/>
      <c r="AA51" s="237"/>
      <c r="AB51" s="237"/>
      <c r="AC51" s="237"/>
      <c r="AD51" s="237"/>
    </row>
    <row r="52" spans="1:36" customFormat="1" ht="0.9" customHeight="1" thickBot="1" x14ac:dyDescent="0.35">
      <c r="A52" s="255"/>
      <c r="B52" s="223"/>
      <c r="C52" s="35" t="s">
        <v>80</v>
      </c>
      <c r="D52" s="151" t="s">
        <v>21</v>
      </c>
      <c r="E52" s="151" t="s">
        <v>22</v>
      </c>
      <c r="F52" s="151" t="s">
        <v>23</v>
      </c>
      <c r="G52" s="151" t="s">
        <v>24</v>
      </c>
      <c r="H52" s="151" t="s">
        <v>25</v>
      </c>
      <c r="I52" s="151" t="s">
        <v>26</v>
      </c>
      <c r="J52" s="151" t="s">
        <v>27</v>
      </c>
      <c r="K52" s="223">
        <v>0</v>
      </c>
      <c r="L52" s="150" t="s">
        <v>80</v>
      </c>
      <c r="M52" s="151" t="s">
        <v>28</v>
      </c>
      <c r="N52" s="151" t="s">
        <v>29</v>
      </c>
      <c r="O52" s="151" t="s">
        <v>30</v>
      </c>
      <c r="P52" s="151" t="s">
        <v>31</v>
      </c>
      <c r="Q52" s="151" t="s">
        <v>32</v>
      </c>
      <c r="R52" s="151" t="s">
        <v>33</v>
      </c>
      <c r="S52" s="151" t="s">
        <v>34</v>
      </c>
      <c r="T52" s="151" t="s">
        <v>35</v>
      </c>
      <c r="U52" s="223">
        <v>0</v>
      </c>
      <c r="V52" s="149" t="s">
        <v>80</v>
      </c>
      <c r="W52" s="151" t="s">
        <v>36</v>
      </c>
      <c r="X52" s="151" t="s">
        <v>37</v>
      </c>
      <c r="Y52" s="151" t="s">
        <v>38</v>
      </c>
      <c r="Z52" s="151" t="s">
        <v>39</v>
      </c>
      <c r="AA52" s="151" t="s">
        <v>40</v>
      </c>
      <c r="AB52" s="151" t="s">
        <v>41</v>
      </c>
      <c r="AC52" s="151" t="s">
        <v>42</v>
      </c>
      <c r="AD52" s="151" t="s">
        <v>43</v>
      </c>
    </row>
    <row r="53" spans="1:36" s="89" customFormat="1" ht="19.649999999999999" customHeight="1" x14ac:dyDescent="0.3">
      <c r="A53" s="255"/>
      <c r="B53" s="223"/>
      <c r="C53" s="122" t="s">
        <v>81</v>
      </c>
      <c r="D53" s="123"/>
      <c r="E53" s="118">
        <f>F53-D53</f>
        <v>0</v>
      </c>
      <c r="F53" s="103"/>
      <c r="G53" s="118">
        <f>H53-F53</f>
        <v>0</v>
      </c>
      <c r="H53" s="103"/>
      <c r="I53" s="118">
        <f>J53-H53</f>
        <v>0</v>
      </c>
      <c r="J53" s="103"/>
      <c r="K53" s="223"/>
      <c r="L53" s="154" t="s">
        <v>81</v>
      </c>
      <c r="M53" s="118">
        <f>N53-J53</f>
        <v>0</v>
      </c>
      <c r="N53" s="124"/>
      <c r="O53" s="162" t="s">
        <v>58</v>
      </c>
      <c r="P53" s="202">
        <f>SecC.4_Y2[[#This Row],[Y2Q1 Cumulative]]</f>
        <v>0</v>
      </c>
      <c r="Q53" s="162" t="s">
        <v>58</v>
      </c>
      <c r="R53" s="202">
        <f>SecC.4_Y2[[#This Row],[Y2Q1 Cumulative]]</f>
        <v>0</v>
      </c>
      <c r="S53" s="163" t="s">
        <v>58</v>
      </c>
      <c r="T53" s="202">
        <f>SecC.4_Y2[[#This Row],[Y2Q1 Cumulative]]</f>
        <v>0</v>
      </c>
      <c r="U53" s="223"/>
      <c r="V53" s="154" t="s">
        <v>81</v>
      </c>
      <c r="W53" s="162" t="s">
        <v>58</v>
      </c>
      <c r="X53" s="202">
        <f>SecC.4_Y2[[#This Row],[Y2Q1 Cumulative]]</f>
        <v>0</v>
      </c>
      <c r="Y53" s="162" t="s">
        <v>58</v>
      </c>
      <c r="Z53" s="202">
        <f>SecC.4_Y2[[#This Row],[Y2Q1 Cumulative]]</f>
        <v>0</v>
      </c>
      <c r="AA53" s="162" t="s">
        <v>58</v>
      </c>
      <c r="AB53" s="202">
        <f>SecC.4_Y2[[#This Row],[Y2Q1 Cumulative]]</f>
        <v>0</v>
      </c>
      <c r="AC53" s="162" t="s">
        <v>58</v>
      </c>
      <c r="AD53" s="202">
        <f>SecC.4_Y2[[#This Row],[Y2Q1 Cumulative]]</f>
        <v>0</v>
      </c>
      <c r="AE53" s="87"/>
      <c r="AF53" s="87"/>
      <c r="AG53" s="87"/>
      <c r="AH53" s="87"/>
      <c r="AI53" s="87"/>
      <c r="AJ53" s="88"/>
    </row>
    <row r="54" spans="1:36" s="89" customFormat="1" ht="19.649999999999999" customHeight="1" x14ac:dyDescent="0.3">
      <c r="A54" s="255"/>
      <c r="B54" s="223"/>
      <c r="C54" s="117" t="s">
        <v>82</v>
      </c>
      <c r="D54" s="106"/>
      <c r="E54" s="118">
        <f>F54</f>
        <v>0</v>
      </c>
      <c r="F54" s="110"/>
      <c r="G54" s="118">
        <f>H54</f>
        <v>0</v>
      </c>
      <c r="H54" s="110"/>
      <c r="I54" s="118">
        <f>J54</f>
        <v>0</v>
      </c>
      <c r="J54" s="110"/>
      <c r="K54" s="223"/>
      <c r="L54" s="153" t="s">
        <v>82</v>
      </c>
      <c r="M54" s="118">
        <v>0</v>
      </c>
      <c r="N54" s="165"/>
      <c r="O54" s="164" t="s">
        <v>58</v>
      </c>
      <c r="P54" s="165"/>
      <c r="Q54" s="164" t="s">
        <v>58</v>
      </c>
      <c r="R54" s="165"/>
      <c r="S54" s="166" t="s">
        <v>58</v>
      </c>
      <c r="T54" s="167"/>
      <c r="U54" s="223"/>
      <c r="V54" s="153" t="s">
        <v>82</v>
      </c>
      <c r="W54" s="164" t="s">
        <v>58</v>
      </c>
      <c r="X54" s="165"/>
      <c r="Y54" s="164" t="s">
        <v>58</v>
      </c>
      <c r="Z54" s="165"/>
      <c r="AA54" s="164" t="s">
        <v>58</v>
      </c>
      <c r="AB54" s="165"/>
      <c r="AC54" s="164" t="s">
        <v>58</v>
      </c>
      <c r="AD54" s="165"/>
      <c r="AE54" s="87"/>
      <c r="AF54" s="87"/>
      <c r="AG54" s="87"/>
      <c r="AH54" s="87"/>
      <c r="AI54" s="87"/>
      <c r="AJ54" s="88"/>
    </row>
    <row r="55" spans="1:36" s="89" customFormat="1" ht="19.649999999999999" customHeight="1" thickBot="1" x14ac:dyDescent="0.35">
      <c r="A55" s="255"/>
      <c r="B55" s="223"/>
      <c r="C55" s="198" t="s">
        <v>83</v>
      </c>
      <c r="D55" s="199">
        <f>IF(SUM((D54,D53))=0,0,SUM((D54,D53)))</f>
        <v>0</v>
      </c>
      <c r="E55" s="200">
        <f>IF(SUM((E54,E53))=0,0,SUM((E54,E53)))</f>
        <v>0</v>
      </c>
      <c r="F55" s="201">
        <f>IF(SUM((F54,F53))=0,0,SUM((F54,F53)))</f>
        <v>0</v>
      </c>
      <c r="G55" s="200">
        <f>IF(SUM((G54,G53))=0,0,SUM((G54,G53)))</f>
        <v>0</v>
      </c>
      <c r="H55" s="201">
        <f>IF(SUM((H54,H53))=0,0,SUM((H54,H53)))</f>
        <v>0</v>
      </c>
      <c r="I55" s="200">
        <f>IF(SUM((I54,I53))=0,0,SUM((I54,I53)))</f>
        <v>0</v>
      </c>
      <c r="J55" s="201">
        <f>IF(SUM((J54,J53))=0,0,SUM((J54,J53)))</f>
        <v>0</v>
      </c>
      <c r="K55" s="223"/>
      <c r="L55" s="156" t="s">
        <v>83</v>
      </c>
      <c r="M55" s="132">
        <f>IF(SUM((M54,M53))=0,0,SUM((M54,M53)))</f>
        <v>0</v>
      </c>
      <c r="N55" s="133">
        <f>IF(N53=0,0,N53)</f>
        <v>0</v>
      </c>
      <c r="O55" s="132">
        <f>IF(SUM((O54,O53))=0,0,SUM((O54,O53)))</f>
        <v>0</v>
      </c>
      <c r="P55" s="134">
        <f>$N$55</f>
        <v>0</v>
      </c>
      <c r="Q55" s="132">
        <f>IF(SUM((Q54,Q53))=0,0,SUM((Q54,Q53)))</f>
        <v>0</v>
      </c>
      <c r="R55" s="134">
        <f>$N$55</f>
        <v>0</v>
      </c>
      <c r="S55" s="135">
        <f>IF(SUM((S54,S53))=0,0,SUM((S54,S53)))</f>
        <v>0</v>
      </c>
      <c r="T55" s="133">
        <f>$N$55</f>
        <v>0</v>
      </c>
      <c r="U55" s="223"/>
      <c r="V55" s="156" t="s">
        <v>83</v>
      </c>
      <c r="W55" s="132">
        <f>IF(SUM((W54,W53))=0,0,SUM((W54,W53)))</f>
        <v>0</v>
      </c>
      <c r="X55" s="133">
        <f>$N$55</f>
        <v>0</v>
      </c>
      <c r="Y55" s="132">
        <f>IF(SUM((Y54,Y53))=0,0,SUM((Y54,Y53)))</f>
        <v>0</v>
      </c>
      <c r="Z55" s="134">
        <f>$N$55</f>
        <v>0</v>
      </c>
      <c r="AA55" s="132">
        <f>IF(SUM((AA54,AA53))=0,0,SUM((AA54,AA53)))</f>
        <v>0</v>
      </c>
      <c r="AB55" s="134">
        <f>$N$55</f>
        <v>0</v>
      </c>
      <c r="AC55" s="135">
        <f>IF(SUM((AC54,AC53))=0,0,SUM((AC54,AC53)))</f>
        <v>0</v>
      </c>
      <c r="AD55" s="133">
        <f>$N$55</f>
        <v>0</v>
      </c>
      <c r="AE55" s="87"/>
      <c r="AF55" s="87"/>
      <c r="AG55" s="87"/>
      <c r="AH55" s="87"/>
      <c r="AI55" s="87"/>
      <c r="AJ55" s="88"/>
    </row>
    <row r="56" spans="1:36" customFormat="1" ht="6" customHeight="1" x14ac:dyDescent="0.3">
      <c r="A56" s="255"/>
      <c r="B56" s="223"/>
      <c r="C56" s="213">
        <v>0</v>
      </c>
      <c r="D56" s="223">
        <v>0</v>
      </c>
      <c r="E56" s="223"/>
      <c r="F56" s="223"/>
      <c r="G56" s="223"/>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row>
    <row r="57" spans="1:36" s="67" customFormat="1" ht="18.600000000000001" customHeight="1" x14ac:dyDescent="0.3">
      <c r="A57" s="255"/>
      <c r="B57" s="223"/>
      <c r="C57" s="237" t="s">
        <v>84</v>
      </c>
      <c r="D57" s="237"/>
      <c r="E57" s="237"/>
      <c r="F57" s="237"/>
      <c r="G57" s="237"/>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row>
    <row r="58" spans="1:36" customFormat="1" ht="0.9" customHeight="1" thickBot="1" x14ac:dyDescent="0.35">
      <c r="A58" s="255"/>
      <c r="B58" s="223"/>
      <c r="C58" s="35" t="s">
        <v>85</v>
      </c>
      <c r="D58" s="151" t="s">
        <v>21</v>
      </c>
      <c r="E58" s="151" t="s">
        <v>22</v>
      </c>
      <c r="F58" s="151" t="s">
        <v>23</v>
      </c>
      <c r="G58" s="151" t="s">
        <v>24</v>
      </c>
      <c r="H58" s="151" t="s">
        <v>25</v>
      </c>
      <c r="I58" s="151" t="s">
        <v>26</v>
      </c>
      <c r="J58" s="151" t="s">
        <v>27</v>
      </c>
      <c r="K58" s="223">
        <v>0</v>
      </c>
      <c r="L58" s="150" t="s">
        <v>85</v>
      </c>
      <c r="M58" s="151" t="s">
        <v>28</v>
      </c>
      <c r="N58" s="151" t="s">
        <v>29</v>
      </c>
      <c r="O58" s="151" t="s">
        <v>30</v>
      </c>
      <c r="P58" s="151" t="s">
        <v>31</v>
      </c>
      <c r="Q58" s="151" t="s">
        <v>32</v>
      </c>
      <c r="R58" s="151" t="s">
        <v>33</v>
      </c>
      <c r="S58" s="151" t="s">
        <v>34</v>
      </c>
      <c r="T58" s="151" t="s">
        <v>35</v>
      </c>
      <c r="U58" s="223">
        <v>0</v>
      </c>
      <c r="V58" s="149" t="s">
        <v>85</v>
      </c>
      <c r="W58" s="151" t="s">
        <v>36</v>
      </c>
      <c r="X58" s="151" t="s">
        <v>37</v>
      </c>
      <c r="Y58" s="151" t="s">
        <v>38</v>
      </c>
      <c r="Z58" s="151" t="s">
        <v>39</v>
      </c>
      <c r="AA58" s="151" t="s">
        <v>40</v>
      </c>
      <c r="AB58" s="151" t="s">
        <v>41</v>
      </c>
      <c r="AC58" s="151" t="s">
        <v>42</v>
      </c>
      <c r="AD58" s="151" t="s">
        <v>43</v>
      </c>
    </row>
    <row r="59" spans="1:36" s="89" customFormat="1" ht="19.649999999999999" customHeight="1" x14ac:dyDescent="0.3">
      <c r="A59" s="255"/>
      <c r="B59" s="223"/>
      <c r="C59" s="122" t="s">
        <v>86</v>
      </c>
      <c r="D59" s="123"/>
      <c r="E59" s="118">
        <f>F59-D59</f>
        <v>0</v>
      </c>
      <c r="F59" s="103"/>
      <c r="G59" s="118">
        <f>H59-F59</f>
        <v>0</v>
      </c>
      <c r="H59" s="103"/>
      <c r="I59" s="118">
        <f>J59-H59</f>
        <v>0</v>
      </c>
      <c r="J59" s="124"/>
      <c r="K59" s="223"/>
      <c r="L59" s="154" t="s">
        <v>86</v>
      </c>
      <c r="M59" s="118">
        <f>N59-J59</f>
        <v>0</v>
      </c>
      <c r="N59" s="124"/>
      <c r="O59" s="118">
        <f>P59-N59</f>
        <v>0</v>
      </c>
      <c r="P59" s="103"/>
      <c r="Q59" s="118">
        <f>R59-P59</f>
        <v>0</v>
      </c>
      <c r="R59" s="103"/>
      <c r="S59" s="118">
        <f>T59-R59</f>
        <v>0</v>
      </c>
      <c r="T59" s="124"/>
      <c r="U59" s="223"/>
      <c r="V59" s="154" t="s">
        <v>86</v>
      </c>
      <c r="W59" s="118">
        <f>X59-T59</f>
        <v>0</v>
      </c>
      <c r="X59" s="124"/>
      <c r="Y59" s="118">
        <f>Z59-X59</f>
        <v>0</v>
      </c>
      <c r="Z59" s="103"/>
      <c r="AA59" s="118">
        <f>AB59-Z59</f>
        <v>0</v>
      </c>
      <c r="AB59" s="103"/>
      <c r="AC59" s="118">
        <f>AD59-AB59</f>
        <v>0</v>
      </c>
      <c r="AD59" s="124"/>
      <c r="AE59" s="87"/>
      <c r="AF59" s="87"/>
      <c r="AG59" s="87"/>
      <c r="AH59" s="87"/>
      <c r="AI59" s="87"/>
      <c r="AJ59" s="88"/>
    </row>
    <row r="60" spans="1:36" s="89" customFormat="1" ht="19.649999999999999" customHeight="1" x14ac:dyDescent="0.3">
      <c r="A60" s="255"/>
      <c r="B60" s="223"/>
      <c r="C60" s="117" t="s">
        <v>87</v>
      </c>
      <c r="D60" s="106"/>
      <c r="E60" s="118">
        <f>F60</f>
        <v>0</v>
      </c>
      <c r="F60" s="110"/>
      <c r="G60" s="118">
        <f>H60</f>
        <v>0</v>
      </c>
      <c r="H60" s="110"/>
      <c r="I60" s="118">
        <f>J60</f>
        <v>0</v>
      </c>
      <c r="J60" s="126"/>
      <c r="K60" s="223"/>
      <c r="L60" s="153" t="s">
        <v>87</v>
      </c>
      <c r="M60" s="118">
        <f>N60</f>
        <v>0</v>
      </c>
      <c r="N60" s="126"/>
      <c r="O60" s="118">
        <f>P60</f>
        <v>0</v>
      </c>
      <c r="P60" s="110"/>
      <c r="Q60" s="118">
        <f>R60</f>
        <v>0</v>
      </c>
      <c r="R60" s="110"/>
      <c r="S60" s="118">
        <f>T60</f>
        <v>0</v>
      </c>
      <c r="T60" s="126"/>
      <c r="U60" s="223"/>
      <c r="V60" s="153" t="s">
        <v>87</v>
      </c>
      <c r="W60" s="118">
        <f>X60</f>
        <v>0</v>
      </c>
      <c r="X60" s="126"/>
      <c r="Y60" s="118">
        <f>Z60</f>
        <v>0</v>
      </c>
      <c r="Z60" s="110"/>
      <c r="AA60" s="118">
        <f>AB60</f>
        <v>0</v>
      </c>
      <c r="AB60" s="110"/>
      <c r="AC60" s="118">
        <f>AD60</f>
        <v>0</v>
      </c>
      <c r="AD60" s="126"/>
      <c r="AE60" s="87"/>
      <c r="AF60" s="87"/>
      <c r="AG60" s="87"/>
      <c r="AH60" s="87"/>
      <c r="AI60" s="87"/>
      <c r="AJ60" s="88"/>
    </row>
    <row r="61" spans="1:36" s="89" customFormat="1" ht="19.649999999999999" customHeight="1" x14ac:dyDescent="0.3">
      <c r="A61" s="255"/>
      <c r="B61" s="223"/>
      <c r="C61" s="138" t="s">
        <v>88</v>
      </c>
      <c r="D61" s="132">
        <f>IF(SUM((D60,D59))=0,0,SUM((D60,D59)))</f>
        <v>0</v>
      </c>
      <c r="E61" s="121">
        <f>IF(SUM((E60,E59))=0,0,SUM((E60,E59)))</f>
        <v>0</v>
      </c>
      <c r="F61" s="134">
        <f>IF(SUM((F60,F59))=0,0,SUM((F60,F59)))</f>
        <v>0</v>
      </c>
      <c r="G61" s="121">
        <f>IF(SUM((G60,G59))=0,0,SUM((G60,G59)))</f>
        <v>0</v>
      </c>
      <c r="H61" s="134">
        <f>IF(SUM((H60,H59))=0,0,SUM((H60,H59)))</f>
        <v>0</v>
      </c>
      <c r="I61" s="121">
        <f>IF(SUM((I60,I59))=0,0,SUM((I60,I59)))</f>
        <v>0</v>
      </c>
      <c r="J61" s="133">
        <f>IF(SUM((J60,J59))=0,0,SUM((J60,J59)))</f>
        <v>0</v>
      </c>
      <c r="K61" s="223"/>
      <c r="L61" s="156" t="s">
        <v>88</v>
      </c>
      <c r="M61" s="132">
        <f>IF(SUM((M60,M59))=0,0,SUM((M60,M59)))</f>
        <v>0</v>
      </c>
      <c r="N61" s="133">
        <f>IF(SUM((N60,N59))=0,0,SUM((N60,N59)))</f>
        <v>0</v>
      </c>
      <c r="O61" s="132">
        <f>IF(SUM((O60,O59))=0,0,SUM((O60,O59)))</f>
        <v>0</v>
      </c>
      <c r="P61" s="134">
        <f>IF(SUM((P60,P59))=0,0,SUM((P60,P59)))</f>
        <v>0</v>
      </c>
      <c r="Q61" s="132">
        <f>IF(SUM((Q60,Q59))=0,0,SUM((Q60,Q59)))</f>
        <v>0</v>
      </c>
      <c r="R61" s="134">
        <f>IF(SUM((R60,R59))=0,0,SUM((R60,R59)))</f>
        <v>0</v>
      </c>
      <c r="S61" s="135">
        <f>IF(SUM((S60,S59))=0,0,SUM((S60,S59)))</f>
        <v>0</v>
      </c>
      <c r="T61" s="133">
        <f>IF(SUM((T60,T59))=0,0,SUM((T60,T59)))</f>
        <v>0</v>
      </c>
      <c r="U61" s="223"/>
      <c r="V61" s="156" t="s">
        <v>88</v>
      </c>
      <c r="W61" s="132">
        <f>IF(SUM((W60,W59))=0,0,SUM((W60,W59)))</f>
        <v>0</v>
      </c>
      <c r="X61" s="133">
        <f>IF(SUM((X60,X59))=0,0,SUM((X60,X59)))</f>
        <v>0</v>
      </c>
      <c r="Y61" s="132">
        <f>IF(SUM((Y60,Y59))=0,0,SUM((Y60,Y59)))</f>
        <v>0</v>
      </c>
      <c r="Z61" s="134">
        <f>IF(SUM((Z60,Z59))=0,0,SUM((Z60,Z59)))</f>
        <v>0</v>
      </c>
      <c r="AA61" s="132">
        <f>IF(SUM((AA60,AA59))=0,0,SUM((AA60,AA59)))</f>
        <v>0</v>
      </c>
      <c r="AB61" s="134">
        <f>IF(SUM((AB60,AB59))=0,0,SUM((AB60,AB59)))</f>
        <v>0</v>
      </c>
      <c r="AC61" s="135">
        <f>IF(SUM((AC60,AC59))=0,0,SUM((AC60,AC59)))</f>
        <v>0</v>
      </c>
      <c r="AD61" s="133">
        <f>IF(SUM((AD60,AD59))=0,0,SUM((AD60,AD59)))</f>
        <v>0</v>
      </c>
      <c r="AE61" s="87"/>
      <c r="AF61" s="87"/>
      <c r="AG61" s="87"/>
      <c r="AH61" s="87"/>
      <c r="AI61" s="87"/>
      <c r="AJ61" s="88"/>
    </row>
    <row r="62" spans="1:36" customFormat="1" ht="9" customHeight="1" x14ac:dyDescent="0.3">
      <c r="A62" s="255"/>
      <c r="B62" s="223"/>
      <c r="C62" s="142">
        <v>0</v>
      </c>
      <c r="D62" s="223">
        <v>0</v>
      </c>
      <c r="E62" s="223"/>
      <c r="F62" s="223"/>
      <c r="G62" s="223"/>
      <c r="H62" s="223"/>
      <c r="I62" s="223"/>
      <c r="J62" s="223"/>
      <c r="K62" s="223"/>
      <c r="L62" s="223"/>
      <c r="M62" s="223"/>
      <c r="N62" s="223"/>
      <c r="O62" s="223"/>
      <c r="P62" s="223"/>
      <c r="Q62" s="223"/>
      <c r="R62" s="223"/>
      <c r="S62" s="223"/>
      <c r="T62" s="223"/>
      <c r="U62" s="223"/>
      <c r="V62" s="223"/>
      <c r="W62" s="223"/>
      <c r="X62" s="223"/>
      <c r="Y62" s="223"/>
      <c r="Z62" s="223"/>
      <c r="AA62" s="223"/>
      <c r="AB62" s="223"/>
      <c r="AC62" s="223"/>
      <c r="AD62" s="223"/>
    </row>
    <row r="63" spans="1:36" ht="18.600000000000001" customHeight="1" x14ac:dyDescent="0.3">
      <c r="A63" s="255"/>
      <c r="B63" s="251" t="s">
        <v>89</v>
      </c>
      <c r="C63" s="251"/>
      <c r="D63" s="251"/>
      <c r="E63" s="251"/>
      <c r="F63" s="251"/>
      <c r="G63" s="251"/>
      <c r="H63" s="251"/>
      <c r="I63" s="251"/>
      <c r="J63" s="251"/>
      <c r="K63" s="251"/>
      <c r="L63" s="251"/>
      <c r="M63" s="251"/>
      <c r="N63" s="251"/>
      <c r="O63" s="251"/>
      <c r="P63" s="251"/>
      <c r="Q63" s="251"/>
      <c r="R63" s="251"/>
      <c r="S63" s="251"/>
      <c r="T63" s="251"/>
      <c r="U63" s="251"/>
      <c r="V63" s="251"/>
      <c r="W63" s="251"/>
      <c r="X63" s="251"/>
      <c r="Y63" s="251"/>
      <c r="Z63" s="251"/>
      <c r="AA63" s="251"/>
      <c r="AB63" s="251"/>
      <c r="AC63" s="251"/>
      <c r="AD63" s="251"/>
      <c r="AE63" s="54"/>
      <c r="AF63" s="54"/>
      <c r="AG63" s="54"/>
      <c r="AH63" s="54"/>
      <c r="AI63" s="54"/>
      <c r="AJ63" s="53"/>
    </row>
    <row r="64" spans="1:36" s="67" customFormat="1" ht="9" customHeight="1" x14ac:dyDescent="0.3">
      <c r="A64" s="255"/>
      <c r="B64" s="223">
        <v>0</v>
      </c>
      <c r="C64" s="42">
        <v>0</v>
      </c>
      <c r="D64" s="223">
        <v>0</v>
      </c>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row>
    <row r="65" spans="1:36" customFormat="1" ht="0.9" customHeight="1" thickBot="1" x14ac:dyDescent="0.35">
      <c r="A65" s="255"/>
      <c r="B65" s="223"/>
      <c r="C65" s="35" t="s">
        <v>47</v>
      </c>
      <c r="D65" s="151" t="s">
        <v>21</v>
      </c>
      <c r="E65" s="151" t="s">
        <v>22</v>
      </c>
      <c r="F65" s="151" t="s">
        <v>23</v>
      </c>
      <c r="G65" s="151" t="s">
        <v>24</v>
      </c>
      <c r="H65" s="151" t="s">
        <v>25</v>
      </c>
      <c r="I65" s="151" t="s">
        <v>26</v>
      </c>
      <c r="J65" s="151" t="s">
        <v>27</v>
      </c>
      <c r="K65" s="223">
        <v>0</v>
      </c>
      <c r="L65" s="150" t="s">
        <v>47</v>
      </c>
      <c r="M65" s="151" t="s">
        <v>28</v>
      </c>
      <c r="N65" s="151" t="s">
        <v>29</v>
      </c>
      <c r="O65" s="151" t="s">
        <v>30</v>
      </c>
      <c r="P65" s="151" t="s">
        <v>31</v>
      </c>
      <c r="Q65" s="151" t="s">
        <v>32</v>
      </c>
      <c r="R65" s="151" t="s">
        <v>33</v>
      </c>
      <c r="S65" s="151" t="s">
        <v>34</v>
      </c>
      <c r="T65" s="151" t="s">
        <v>35</v>
      </c>
      <c r="U65" s="223">
        <v>0</v>
      </c>
      <c r="V65" s="149" t="s">
        <v>47</v>
      </c>
      <c r="W65" s="151" t="s">
        <v>36</v>
      </c>
      <c r="X65" s="151" t="s">
        <v>37</v>
      </c>
      <c r="Y65" s="151" t="s">
        <v>38</v>
      </c>
      <c r="Z65" s="151" t="s">
        <v>39</v>
      </c>
      <c r="AA65" s="151" t="s">
        <v>40</v>
      </c>
      <c r="AB65" s="151" t="s">
        <v>41</v>
      </c>
      <c r="AC65" s="151" t="s">
        <v>42</v>
      </c>
      <c r="AD65" s="151" t="s">
        <v>43</v>
      </c>
    </row>
    <row r="66" spans="1:36" s="89" customFormat="1" ht="18.600000000000001" customHeight="1" x14ac:dyDescent="0.3">
      <c r="A66" s="255"/>
      <c r="B66" s="223"/>
      <c r="C66" s="85" t="s">
        <v>90</v>
      </c>
      <c r="D66" s="86">
        <f>IF(ISERROR(D16-D31),0,(D16-D31))</f>
        <v>0</v>
      </c>
      <c r="E66" s="157" t="s">
        <v>58</v>
      </c>
      <c r="F66" s="86">
        <f>IF(ISERROR(F16-F31),0,(F16-F31))</f>
        <v>0</v>
      </c>
      <c r="G66" s="157" t="s">
        <v>58</v>
      </c>
      <c r="H66" s="86">
        <f>IF(ISERROR(H16-H31),0,(H16-H31))</f>
        <v>0</v>
      </c>
      <c r="I66" s="157" t="s">
        <v>58</v>
      </c>
      <c r="J66" s="136">
        <f>IF(ISERROR(J16-J31),0,(J16-J31))</f>
        <v>0</v>
      </c>
      <c r="K66" s="223"/>
      <c r="L66" s="153" t="s">
        <v>90</v>
      </c>
      <c r="M66" s="157" t="s">
        <v>58</v>
      </c>
      <c r="N66" s="86">
        <f>IF(ISERROR(N16-N31),0,(N16-N31))</f>
        <v>0</v>
      </c>
      <c r="O66" s="157" t="s">
        <v>58</v>
      </c>
      <c r="P66" s="86">
        <f>IF(ISERROR(P16-P31),0,(P16-P31))</f>
        <v>0</v>
      </c>
      <c r="Q66" s="157" t="s">
        <v>58</v>
      </c>
      <c r="R66" s="86">
        <f>IF(ISERROR(R16-R31),0,(R16-R31))</f>
        <v>0</v>
      </c>
      <c r="S66" s="157" t="s">
        <v>58</v>
      </c>
      <c r="T66" s="136">
        <f>IF(ISERROR(T16-T31),0,(T16-T31))</f>
        <v>0</v>
      </c>
      <c r="U66" s="223"/>
      <c r="V66" s="153" t="s">
        <v>90</v>
      </c>
      <c r="W66" s="157" t="s">
        <v>58</v>
      </c>
      <c r="X66" s="86">
        <f>IF(ISERROR(X16-X31),0,(X16-X31))</f>
        <v>0</v>
      </c>
      <c r="Y66" s="157" t="s">
        <v>58</v>
      </c>
      <c r="Z66" s="86">
        <f>IF(ISERROR(Z16-Z31),0,(Z16-Z31))</f>
        <v>0</v>
      </c>
      <c r="AA66" s="157" t="s">
        <v>58</v>
      </c>
      <c r="AB66" s="86">
        <f>IF(ISERROR(AB16-AB31),0,(AB16-AB31))</f>
        <v>0</v>
      </c>
      <c r="AC66" s="157" t="s">
        <v>58</v>
      </c>
      <c r="AD66" s="136">
        <f>IF(ISERROR(AD16-AD31),0,(AD16-AD31))</f>
        <v>0</v>
      </c>
      <c r="AE66" s="87"/>
      <c r="AF66" s="87"/>
      <c r="AG66" s="87"/>
      <c r="AH66" s="87"/>
      <c r="AI66" s="87"/>
      <c r="AJ66" s="88"/>
    </row>
    <row r="67" spans="1:36" s="89" customFormat="1" ht="18.600000000000001" customHeight="1" x14ac:dyDescent="0.3">
      <c r="A67" s="255"/>
      <c r="B67" s="223"/>
      <c r="C67" s="90" t="s">
        <v>432</v>
      </c>
      <c r="D67" s="91">
        <f>IF(ISERROR(D17-D40),0,D17-D40)</f>
        <v>0</v>
      </c>
      <c r="E67" s="158" t="s">
        <v>58</v>
      </c>
      <c r="F67" s="91">
        <f>IF(ISERROR(F17-F40),0,F17-F40)</f>
        <v>0</v>
      </c>
      <c r="G67" s="158" t="s">
        <v>58</v>
      </c>
      <c r="H67" s="91">
        <f>IF(ISERROR(H17-H40),0,H17-H40)</f>
        <v>0</v>
      </c>
      <c r="I67" s="158" t="s">
        <v>58</v>
      </c>
      <c r="J67" s="129">
        <f>IF(ISERROR(J17-J40),0,J17-J40)</f>
        <v>0</v>
      </c>
      <c r="K67" s="223"/>
      <c r="L67" s="154" t="s">
        <v>91</v>
      </c>
      <c r="M67" s="158" t="s">
        <v>58</v>
      </c>
      <c r="N67" s="91">
        <f>IF(ISERROR(N17-N40),0,N17-N40)</f>
        <v>0</v>
      </c>
      <c r="O67" s="158" t="s">
        <v>58</v>
      </c>
      <c r="P67" s="91">
        <f>IF(ISERROR(P17-P40),0,P17-P40)</f>
        <v>0</v>
      </c>
      <c r="Q67" s="158" t="s">
        <v>58</v>
      </c>
      <c r="R67" s="91">
        <f>IF(ISERROR(R17-R40),0,R17-R40)</f>
        <v>0</v>
      </c>
      <c r="S67" s="158" t="s">
        <v>58</v>
      </c>
      <c r="T67" s="129">
        <f>IF(ISERROR(T17-T40),0,T17-T40)</f>
        <v>0</v>
      </c>
      <c r="U67" s="223"/>
      <c r="V67" s="154" t="s">
        <v>91</v>
      </c>
      <c r="W67" s="158" t="s">
        <v>58</v>
      </c>
      <c r="X67" s="91">
        <f>IF(ISERROR(X17-X40),0,X17-X40)</f>
        <v>0</v>
      </c>
      <c r="Y67" s="158" t="s">
        <v>58</v>
      </c>
      <c r="Z67" s="91">
        <f>IF(ISERROR(Z17-Z40),0,Z17-Z40)</f>
        <v>0</v>
      </c>
      <c r="AA67" s="158" t="s">
        <v>58</v>
      </c>
      <c r="AB67" s="91">
        <f>IF(ISERROR(AB17-AB40),0,AB17-AB40)</f>
        <v>0</v>
      </c>
      <c r="AC67" s="158" t="s">
        <v>58</v>
      </c>
      <c r="AD67" s="129">
        <f>IF(ISERROR(AD17-AD40),0,AD17-AD40)</f>
        <v>0</v>
      </c>
      <c r="AE67" s="87"/>
      <c r="AF67" s="87"/>
      <c r="AG67" s="87"/>
      <c r="AH67" s="87"/>
      <c r="AI67" s="87"/>
      <c r="AJ67" s="88"/>
    </row>
    <row r="68" spans="1:36" s="89" customFormat="1" ht="18.600000000000001" customHeight="1" x14ac:dyDescent="0.3">
      <c r="A68" s="255"/>
      <c r="B68" s="223"/>
      <c r="C68" s="92" t="s">
        <v>92</v>
      </c>
      <c r="D68" s="93">
        <f>IF(ISERROR(D18-D49),0,D18-D49)</f>
        <v>0</v>
      </c>
      <c r="E68" s="158" t="s">
        <v>58</v>
      </c>
      <c r="F68" s="93">
        <f>IF(ISERROR(F18-F49),0,F18-F49)</f>
        <v>0</v>
      </c>
      <c r="G68" s="158" t="s">
        <v>58</v>
      </c>
      <c r="H68" s="93">
        <f>IF(ISERROR(H18-H49),0,H18-H49)</f>
        <v>0</v>
      </c>
      <c r="I68" s="158" t="s">
        <v>58</v>
      </c>
      <c r="J68" s="137">
        <f>IF(ISERROR(J18-J49),0,J18-J49)</f>
        <v>0</v>
      </c>
      <c r="K68" s="223"/>
      <c r="L68" s="153" t="s">
        <v>92</v>
      </c>
      <c r="M68" s="158" t="s">
        <v>58</v>
      </c>
      <c r="N68" s="93">
        <f>IF(ISERROR(N18-N49),0,N18-N49)</f>
        <v>0</v>
      </c>
      <c r="O68" s="158" t="s">
        <v>58</v>
      </c>
      <c r="P68" s="93">
        <f>IF(ISERROR(P18-P49),0,P18-P49)</f>
        <v>0</v>
      </c>
      <c r="Q68" s="158" t="s">
        <v>58</v>
      </c>
      <c r="R68" s="93">
        <f>IF(ISERROR(R18-R49),0,R18-R49)</f>
        <v>0</v>
      </c>
      <c r="S68" s="158" t="s">
        <v>58</v>
      </c>
      <c r="T68" s="137">
        <f>IF(ISERROR(T18-T49),0,T18-T49)</f>
        <v>0</v>
      </c>
      <c r="U68" s="223"/>
      <c r="V68" s="153" t="s">
        <v>92</v>
      </c>
      <c r="W68" s="158" t="s">
        <v>58</v>
      </c>
      <c r="X68" s="93">
        <f>IF(ISERROR(X18-X49),0,X18-X49)</f>
        <v>0</v>
      </c>
      <c r="Y68" s="158" t="s">
        <v>58</v>
      </c>
      <c r="Z68" s="93">
        <f>IF(ISERROR(Z18-Z49),0,Z18-Z49)</f>
        <v>0</v>
      </c>
      <c r="AA68" s="158" t="s">
        <v>58</v>
      </c>
      <c r="AB68" s="93">
        <f>IF(ISERROR(AB18-AB49),0,AB18-AB49)</f>
        <v>0</v>
      </c>
      <c r="AC68" s="158" t="s">
        <v>58</v>
      </c>
      <c r="AD68" s="137">
        <f>IF(ISERROR(AD18-AD49),0,AD18-AD49)</f>
        <v>0</v>
      </c>
      <c r="AE68" s="87"/>
      <c r="AF68" s="87"/>
      <c r="AG68" s="87"/>
      <c r="AH68" s="87"/>
      <c r="AI68" s="87"/>
      <c r="AJ68" s="88"/>
    </row>
    <row r="69" spans="1:36" s="89" customFormat="1" ht="18.600000000000001" customHeight="1" x14ac:dyDescent="0.3">
      <c r="A69" s="255"/>
      <c r="B69" s="223"/>
      <c r="C69" s="90" t="s">
        <v>93</v>
      </c>
      <c r="D69" s="91">
        <f>IF(ISERROR(D19-D55),0,D19-D55)</f>
        <v>0</v>
      </c>
      <c r="E69" s="158" t="s">
        <v>58</v>
      </c>
      <c r="F69" s="91">
        <f>IF(ISERROR(F19-F55),0,F19-F55)</f>
        <v>0</v>
      </c>
      <c r="G69" s="158" t="s">
        <v>58</v>
      </c>
      <c r="H69" s="91">
        <f>IF(ISERROR(H19-H55),0,H19-H55)</f>
        <v>0</v>
      </c>
      <c r="I69" s="158" t="s">
        <v>58</v>
      </c>
      <c r="J69" s="129">
        <f>IF(ISERROR(J19-J55),0,J19-J55)</f>
        <v>0</v>
      </c>
      <c r="K69" s="223"/>
      <c r="L69" s="154" t="s">
        <v>93</v>
      </c>
      <c r="M69" s="158" t="s">
        <v>58</v>
      </c>
      <c r="N69" s="91">
        <f>IF(ISERROR(N19-N55),0,N19-N55)</f>
        <v>0</v>
      </c>
      <c r="O69" s="158" t="s">
        <v>58</v>
      </c>
      <c r="P69" s="91">
        <f>IF(ISERROR(P19-P55),0,P19-P55)</f>
        <v>0</v>
      </c>
      <c r="Q69" s="158" t="s">
        <v>58</v>
      </c>
      <c r="R69" s="91">
        <f>IF(ISERROR(R19-R55),0,R19-R55)</f>
        <v>0</v>
      </c>
      <c r="S69" s="158" t="s">
        <v>58</v>
      </c>
      <c r="T69" s="129">
        <f>IF(ISERROR(T19-T55),0,T19-T55)</f>
        <v>0</v>
      </c>
      <c r="U69" s="223"/>
      <c r="V69" s="154" t="s">
        <v>93</v>
      </c>
      <c r="W69" s="158" t="s">
        <v>58</v>
      </c>
      <c r="X69" s="91">
        <f>IF(ISERROR(X19-X55),0,X19-X55)</f>
        <v>0</v>
      </c>
      <c r="Y69" s="158" t="s">
        <v>58</v>
      </c>
      <c r="Z69" s="91">
        <f>IF(ISERROR(Z19-Z55),0,Z19-Z55)</f>
        <v>0</v>
      </c>
      <c r="AA69" s="158" t="s">
        <v>58</v>
      </c>
      <c r="AB69" s="91">
        <f>IF(ISERROR(AB19-AB55),0,AB19-AB55)</f>
        <v>0</v>
      </c>
      <c r="AC69" s="158" t="s">
        <v>58</v>
      </c>
      <c r="AD69" s="129">
        <f>IF(ISERROR(AD19-AD55),0,AD19-AD55)</f>
        <v>0</v>
      </c>
      <c r="AE69" s="87"/>
      <c r="AF69" s="87"/>
      <c r="AG69" s="87"/>
      <c r="AH69" s="87"/>
      <c r="AI69" s="87"/>
      <c r="AJ69" s="88"/>
    </row>
    <row r="70" spans="1:36" s="89" customFormat="1" ht="18.600000000000001" customHeight="1" x14ac:dyDescent="0.3">
      <c r="A70" s="255"/>
      <c r="B70" s="223"/>
      <c r="C70" s="92" t="s">
        <v>94</v>
      </c>
      <c r="D70" s="93">
        <f>IF(ISERROR(D20-D61),0,D20-D61)</f>
        <v>0</v>
      </c>
      <c r="E70" s="158" t="s">
        <v>58</v>
      </c>
      <c r="F70" s="93">
        <f>IF(ISERROR(F20-F61),0,F20-F61)</f>
        <v>0</v>
      </c>
      <c r="G70" s="158" t="s">
        <v>58</v>
      </c>
      <c r="H70" s="93">
        <f>IF(ISERROR(H20-H61),0,H20-H61)</f>
        <v>0</v>
      </c>
      <c r="I70" s="158" t="s">
        <v>58</v>
      </c>
      <c r="J70" s="137">
        <f>IF(ISERROR(J20-J61),0,J20-J61)</f>
        <v>0</v>
      </c>
      <c r="K70" s="223"/>
      <c r="L70" s="153" t="s">
        <v>94</v>
      </c>
      <c r="M70" s="158" t="s">
        <v>58</v>
      </c>
      <c r="N70" s="93">
        <f>IF(ISERROR(N20-N61),0,N20-N61)</f>
        <v>0</v>
      </c>
      <c r="O70" s="158" t="s">
        <v>58</v>
      </c>
      <c r="P70" s="93">
        <f>IF(ISERROR(P20-P61),0,P20-P61)</f>
        <v>0</v>
      </c>
      <c r="Q70" s="158" t="s">
        <v>58</v>
      </c>
      <c r="R70" s="93">
        <f>IF(ISERROR(R20-R61),0,R20-R61)</f>
        <v>0</v>
      </c>
      <c r="S70" s="158" t="s">
        <v>58</v>
      </c>
      <c r="T70" s="137">
        <f>IF(ISERROR(T20-T61),0,T20-T61)</f>
        <v>0</v>
      </c>
      <c r="U70" s="223"/>
      <c r="V70" s="153" t="s">
        <v>94</v>
      </c>
      <c r="W70" s="158" t="s">
        <v>58</v>
      </c>
      <c r="X70" s="93">
        <f>IF(ISERROR(X20-X61),0,X20-X61)</f>
        <v>0</v>
      </c>
      <c r="Y70" s="158" t="s">
        <v>58</v>
      </c>
      <c r="Z70" s="93">
        <f>IF(ISERROR(Z20-Z61),0,Z20-Z61)</f>
        <v>0</v>
      </c>
      <c r="AA70" s="158" t="s">
        <v>58</v>
      </c>
      <c r="AB70" s="93">
        <f>IF(ISERROR(AB20-AB61),0,AB20-AB61)</f>
        <v>0</v>
      </c>
      <c r="AC70" s="158" t="s">
        <v>58</v>
      </c>
      <c r="AD70" s="137">
        <f>IF(ISERROR(AD20-AD61),0,AD20-AD61)</f>
        <v>0</v>
      </c>
      <c r="AE70" s="87"/>
      <c r="AF70" s="87"/>
      <c r="AG70" s="87"/>
      <c r="AH70" s="87"/>
      <c r="AI70" s="87"/>
      <c r="AJ70" s="88"/>
    </row>
    <row r="71" spans="1:36" s="89" customFormat="1" ht="18.600000000000001" customHeight="1" x14ac:dyDescent="0.3">
      <c r="A71" s="255"/>
      <c r="B71" s="223"/>
      <c r="C71" s="139" t="s">
        <v>95</v>
      </c>
      <c r="D71" s="91">
        <f>IF(ISERROR(ROUND((SUM(D66:D70)),0)),0,ROUND((SUM(D66:D70)),0))</f>
        <v>0</v>
      </c>
      <c r="E71" s="158" t="s">
        <v>58</v>
      </c>
      <c r="F71" s="91">
        <f>IF(ISERROR(ROUND((SUM(F66:F70)),0)),0,ROUND((SUM(F66:F70)),0))</f>
        <v>0</v>
      </c>
      <c r="G71" s="158" t="s">
        <v>58</v>
      </c>
      <c r="H71" s="91">
        <f>IF(ISERROR(ROUND((SUM(H66:H70)),0)),0,ROUND((SUM(H66:H70)),0))</f>
        <v>0</v>
      </c>
      <c r="I71" s="158" t="s">
        <v>58</v>
      </c>
      <c r="J71" s="129">
        <f>IF(ISERROR(ROUND((SUM(J66:J70)),0)),0,ROUND((SUM(J66:J70)),0))</f>
        <v>0</v>
      </c>
      <c r="K71" s="223"/>
      <c r="L71" s="156" t="s">
        <v>95</v>
      </c>
      <c r="M71" s="158" t="s">
        <v>58</v>
      </c>
      <c r="N71" s="91">
        <f>IF(ISERROR(ROUND((SUM(N66:N70)),0)),0,ROUND((SUM(N66:N70)),0))</f>
        <v>0</v>
      </c>
      <c r="O71" s="158" t="s">
        <v>58</v>
      </c>
      <c r="P71" s="91">
        <f>IF(ISERROR(ROUND((SUM(P66:P70)),0)),0,ROUND((SUM(P66:P70)),0))</f>
        <v>0</v>
      </c>
      <c r="Q71" s="158" t="s">
        <v>58</v>
      </c>
      <c r="R71" s="91">
        <f>IF(ISERROR(ROUND((SUM(R66:R70)),0)),0,ROUND((SUM(R66:R70)),0))</f>
        <v>0</v>
      </c>
      <c r="S71" s="158" t="s">
        <v>58</v>
      </c>
      <c r="T71" s="129">
        <f>IF(ISERROR(ROUND((SUM(T66:T70)),0)),0,ROUND((SUM(T66:T70)),0))</f>
        <v>0</v>
      </c>
      <c r="U71" s="223"/>
      <c r="V71" s="156" t="s">
        <v>95</v>
      </c>
      <c r="W71" s="158" t="s">
        <v>58</v>
      </c>
      <c r="X71" s="91">
        <f>IF(ISERROR(ROUND((SUM(X66:X70)),0)),0,ROUND((SUM(X66:X70)),0))</f>
        <v>0</v>
      </c>
      <c r="Y71" s="158" t="s">
        <v>58</v>
      </c>
      <c r="Z71" s="91">
        <f>IF(ISERROR(ROUND((SUM(Z66:Z70)),0)),0,ROUND((SUM(Z66:Z70)),0))</f>
        <v>0</v>
      </c>
      <c r="AA71" s="158" t="s">
        <v>58</v>
      </c>
      <c r="AB71" s="91">
        <f>IF(ISERROR(ROUND((SUM(AB66:AB70)),0)),0,ROUND((SUM(AB66:AB70)),0))</f>
        <v>0</v>
      </c>
      <c r="AC71" s="158" t="s">
        <v>58</v>
      </c>
      <c r="AD71" s="129">
        <f>IF(ISERROR(ROUND((SUM(AD66:AD70)),0)),0,ROUND((SUM(AD66:AD70)),0))</f>
        <v>0</v>
      </c>
      <c r="AE71" s="87"/>
      <c r="AF71" s="87"/>
      <c r="AG71" s="87"/>
      <c r="AH71" s="87"/>
      <c r="AI71" s="87"/>
      <c r="AJ71" s="88"/>
    </row>
    <row r="72" spans="1:36" s="89" customFormat="1" ht="15.75" customHeight="1" x14ac:dyDescent="0.3">
      <c r="A72" s="255"/>
      <c r="B72" s="223"/>
      <c r="C72" s="143">
        <v>0</v>
      </c>
      <c r="D72" s="223">
        <v>0</v>
      </c>
      <c r="E72" s="223"/>
      <c r="F72" s="223"/>
      <c r="G72" s="223"/>
      <c r="H72" s="223"/>
      <c r="I72" s="223"/>
      <c r="J72" s="223"/>
      <c r="K72" s="223"/>
      <c r="L72" s="223"/>
      <c r="M72" s="223"/>
      <c r="N72" s="223"/>
      <c r="O72" s="223"/>
      <c r="P72" s="223"/>
      <c r="Q72" s="223"/>
      <c r="R72" s="223"/>
      <c r="S72" s="223"/>
      <c r="T72" s="223"/>
      <c r="U72" s="223"/>
      <c r="V72" s="223"/>
      <c r="W72" s="223"/>
      <c r="X72" s="223"/>
      <c r="Y72" s="223"/>
      <c r="Z72" s="223"/>
      <c r="AA72" s="223"/>
      <c r="AB72" s="223"/>
      <c r="AC72" s="223"/>
      <c r="AD72" s="141" t="s">
        <v>96</v>
      </c>
      <c r="AE72" s="87"/>
      <c r="AF72" s="87"/>
      <c r="AG72" s="87"/>
      <c r="AH72" s="87"/>
      <c r="AI72" s="87"/>
      <c r="AJ72" s="88"/>
    </row>
    <row r="73" spans="1:36" s="94" customFormat="1" ht="15.75" customHeight="1" x14ac:dyDescent="0.3">
      <c r="A73" s="255"/>
      <c r="B73" s="94" t="s">
        <v>97</v>
      </c>
      <c r="C73" s="95" t="s">
        <v>98</v>
      </c>
      <c r="D73" s="96" t="s">
        <v>99</v>
      </c>
      <c r="E73" s="96" t="s">
        <v>100</v>
      </c>
      <c r="F73" s="213">
        <v>0</v>
      </c>
      <c r="G73" s="96" t="s">
        <v>101</v>
      </c>
      <c r="H73" s="35">
        <v>0</v>
      </c>
      <c r="I73" s="235">
        <v>0</v>
      </c>
      <c r="J73" s="235"/>
      <c r="K73" s="235"/>
      <c r="L73" s="235"/>
      <c r="M73" s="235"/>
      <c r="N73" s="235"/>
      <c r="O73" s="235"/>
      <c r="P73" s="235"/>
      <c r="Q73" s="235"/>
      <c r="R73" s="235"/>
      <c r="S73" s="235"/>
      <c r="T73" s="235"/>
      <c r="U73" s="235"/>
      <c r="V73" s="235"/>
      <c r="W73" s="235"/>
      <c r="X73" s="235"/>
      <c r="Y73" s="235"/>
      <c r="Z73" s="235"/>
      <c r="AA73" s="235"/>
      <c r="AB73" s="235"/>
      <c r="AC73" s="259" t="s">
        <v>441</v>
      </c>
      <c r="AD73" s="259"/>
      <c r="AE73" s="87"/>
      <c r="AF73" s="87"/>
      <c r="AG73" s="87"/>
      <c r="AH73" s="87"/>
      <c r="AI73" s="87"/>
      <c r="AJ73" s="96"/>
    </row>
    <row r="74" spans="1:36" s="97" customFormat="1" ht="15.75" customHeight="1" x14ac:dyDescent="0.3">
      <c r="A74" s="255"/>
      <c r="B74" s="238">
        <v>0</v>
      </c>
      <c r="C74" s="242" t="s">
        <v>442</v>
      </c>
      <c r="D74" s="242"/>
      <c r="E74" s="242"/>
      <c r="F74" s="242"/>
      <c r="G74" s="242"/>
      <c r="H74" s="242"/>
      <c r="I74" s="242"/>
      <c r="J74" s="242"/>
      <c r="K74" s="241">
        <v>0</v>
      </c>
      <c r="L74" s="223"/>
      <c r="M74" s="223"/>
      <c r="N74" s="223"/>
      <c r="O74" s="223"/>
      <c r="P74" s="223"/>
      <c r="Q74" s="223"/>
      <c r="R74" s="223"/>
      <c r="S74" s="223"/>
      <c r="T74" s="223"/>
      <c r="U74" s="223"/>
      <c r="V74" s="223"/>
      <c r="W74" s="223"/>
      <c r="X74" s="223"/>
      <c r="Y74" s="223"/>
      <c r="Z74" s="223"/>
      <c r="AA74" s="223"/>
      <c r="AB74" s="223"/>
      <c r="AC74" s="223"/>
      <c r="AD74" s="223"/>
      <c r="AE74" s="98"/>
      <c r="AF74" s="98"/>
      <c r="AG74" s="98"/>
      <c r="AH74" s="98"/>
      <c r="AI74" s="98"/>
    </row>
    <row r="75" spans="1:36" s="97" customFormat="1" ht="15.75" customHeight="1" x14ac:dyDescent="0.3">
      <c r="A75" s="255"/>
      <c r="B75" s="238"/>
      <c r="C75" s="242"/>
      <c r="D75" s="242"/>
      <c r="E75" s="242"/>
      <c r="F75" s="242"/>
      <c r="G75" s="242"/>
      <c r="H75" s="242"/>
      <c r="I75" s="242"/>
      <c r="J75" s="242"/>
      <c r="K75" s="241"/>
      <c r="L75" s="223"/>
      <c r="M75" s="223"/>
      <c r="N75" s="223"/>
      <c r="O75" s="223"/>
      <c r="P75" s="223"/>
      <c r="Q75" s="223"/>
      <c r="R75" s="223"/>
      <c r="S75" s="223"/>
      <c r="T75" s="223"/>
      <c r="U75" s="223"/>
      <c r="V75" s="223"/>
      <c r="W75" s="223"/>
      <c r="X75" s="223"/>
      <c r="Y75" s="223"/>
      <c r="Z75" s="223"/>
      <c r="AA75" s="223"/>
      <c r="AB75" s="223"/>
      <c r="AC75" s="223"/>
      <c r="AD75" s="223"/>
      <c r="AE75" s="98"/>
      <c r="AF75" s="98"/>
      <c r="AG75" s="98"/>
      <c r="AH75" s="98"/>
      <c r="AI75" s="98"/>
    </row>
    <row r="76" spans="1:36" s="97" customFormat="1" ht="15.75" customHeight="1" x14ac:dyDescent="0.3">
      <c r="A76" s="255"/>
      <c r="B76" s="238"/>
      <c r="C76" s="242"/>
      <c r="D76" s="242"/>
      <c r="E76" s="242"/>
      <c r="F76" s="242"/>
      <c r="G76" s="242"/>
      <c r="H76" s="242"/>
      <c r="I76" s="242"/>
      <c r="J76" s="242"/>
      <c r="K76" s="241"/>
      <c r="L76" s="223"/>
      <c r="M76" s="223"/>
      <c r="N76" s="223"/>
      <c r="O76" s="223"/>
      <c r="P76" s="223"/>
      <c r="Q76" s="223"/>
      <c r="R76" s="223"/>
      <c r="S76" s="223"/>
      <c r="T76" s="223"/>
      <c r="U76" s="223"/>
      <c r="V76" s="223"/>
      <c r="W76" s="223"/>
      <c r="X76" s="223"/>
      <c r="Y76" s="223"/>
      <c r="Z76" s="223"/>
      <c r="AA76" s="223"/>
      <c r="AB76" s="223"/>
      <c r="AC76" s="223"/>
      <c r="AD76" s="223"/>
      <c r="AE76" s="98"/>
      <c r="AF76" s="98"/>
      <c r="AG76" s="98"/>
      <c r="AH76" s="98"/>
      <c r="AI76" s="98"/>
    </row>
    <row r="77" spans="1:36" s="100" customFormat="1" ht="15.75" customHeight="1" x14ac:dyDescent="0.3">
      <c r="A77" s="255"/>
      <c r="B77" s="238"/>
      <c r="C77" s="242"/>
      <c r="D77" s="242"/>
      <c r="E77" s="242"/>
      <c r="F77" s="242"/>
      <c r="G77" s="242"/>
      <c r="H77" s="242"/>
      <c r="I77" s="242"/>
      <c r="J77" s="242"/>
      <c r="K77" s="241"/>
      <c r="L77" s="223"/>
      <c r="M77" s="223"/>
      <c r="N77" s="223"/>
      <c r="O77" s="223"/>
      <c r="P77" s="223"/>
      <c r="Q77" s="223"/>
      <c r="R77" s="223"/>
      <c r="S77" s="223"/>
      <c r="T77" s="223"/>
      <c r="U77" s="223"/>
      <c r="V77" s="223"/>
      <c r="W77" s="223"/>
      <c r="X77" s="223"/>
      <c r="Y77" s="223"/>
      <c r="Z77" s="223"/>
      <c r="AA77" s="223"/>
      <c r="AB77" s="223"/>
      <c r="AC77" s="223"/>
      <c r="AD77" s="223"/>
      <c r="AE77" s="98"/>
      <c r="AF77" s="98"/>
      <c r="AG77" s="98"/>
      <c r="AH77" s="98"/>
      <c r="AI77" s="98"/>
    </row>
    <row r="78" spans="1:36" s="100" customFormat="1" ht="15.75" customHeight="1" x14ac:dyDescent="0.3">
      <c r="A78" s="255"/>
      <c r="B78" s="238"/>
      <c r="C78" s="242"/>
      <c r="D78" s="242"/>
      <c r="E78" s="242"/>
      <c r="F78" s="242"/>
      <c r="G78" s="242"/>
      <c r="H78" s="242"/>
      <c r="I78" s="242"/>
      <c r="J78" s="242"/>
      <c r="K78" s="241"/>
      <c r="L78" s="223"/>
      <c r="M78" s="223"/>
      <c r="N78" s="223"/>
      <c r="O78" s="223"/>
      <c r="P78" s="223"/>
      <c r="Q78" s="223"/>
      <c r="R78" s="223"/>
      <c r="S78" s="223"/>
      <c r="T78" s="223"/>
      <c r="U78" s="223"/>
      <c r="V78" s="223"/>
      <c r="W78" s="223"/>
      <c r="X78" s="223"/>
      <c r="Y78" s="223"/>
      <c r="Z78" s="223"/>
      <c r="AA78" s="223"/>
      <c r="AB78" s="223"/>
      <c r="AC78" s="223"/>
      <c r="AD78" s="223"/>
      <c r="AE78" s="98"/>
      <c r="AF78" s="98"/>
      <c r="AG78" s="98"/>
      <c r="AH78" s="98"/>
      <c r="AI78" s="98"/>
    </row>
    <row r="79" spans="1:36" s="100" customFormat="1" ht="15.75" customHeight="1" x14ac:dyDescent="0.3">
      <c r="A79" s="98" t="s">
        <v>102</v>
      </c>
      <c r="B79" s="99"/>
      <c r="C79" s="140"/>
      <c r="D79" s="140"/>
      <c r="E79" s="140"/>
      <c r="F79" s="140"/>
      <c r="G79" s="140"/>
      <c r="H79" s="140"/>
      <c r="I79" s="140"/>
      <c r="J79" s="140"/>
      <c r="K79"/>
      <c r="L79" s="17"/>
      <c r="M79" s="99"/>
      <c r="N79" s="99"/>
      <c r="O79" s="99"/>
      <c r="P79" s="99"/>
      <c r="Q79" s="99"/>
      <c r="R79" s="99"/>
      <c r="S79" s="99"/>
      <c r="T79" s="99"/>
      <c r="U79"/>
      <c r="V79"/>
      <c r="W79" s="99"/>
      <c r="X79" s="99"/>
      <c r="Y79" s="99"/>
      <c r="Z79" s="99"/>
      <c r="AA79" s="99"/>
      <c r="AB79" s="99"/>
      <c r="AC79" s="99"/>
      <c r="AE79" s="98"/>
      <c r="AF79" s="98"/>
      <c r="AG79" s="98"/>
      <c r="AH79" s="98"/>
      <c r="AI79" s="98"/>
    </row>
    <row r="80" spans="1:36" s="100" customFormat="1" ht="15.75" customHeight="1" x14ac:dyDescent="0.3">
      <c r="B80" s="99"/>
      <c r="C80" s="140"/>
      <c r="D80" s="140"/>
      <c r="E80" s="140"/>
      <c r="F80" s="140"/>
      <c r="G80" s="140"/>
      <c r="H80" s="140"/>
      <c r="I80" s="140"/>
      <c r="J80" s="140"/>
      <c r="K80"/>
      <c r="L80" s="17"/>
      <c r="M80" s="99"/>
      <c r="N80" s="99"/>
      <c r="O80" s="99"/>
      <c r="P80" s="99"/>
      <c r="Q80" s="99"/>
      <c r="R80" s="99"/>
      <c r="S80" s="99"/>
      <c r="T80" s="99"/>
      <c r="U80"/>
      <c r="V80"/>
      <c r="W80" s="99"/>
      <c r="X80" s="99"/>
      <c r="Y80" s="99"/>
      <c r="Z80" s="99"/>
      <c r="AA80" s="99"/>
      <c r="AB80" s="99"/>
      <c r="AC80" s="99"/>
      <c r="AE80" s="98"/>
      <c r="AF80" s="98"/>
      <c r="AG80" s="98"/>
      <c r="AH80" s="98"/>
      <c r="AI80" s="98"/>
    </row>
    <row r="81" spans="2:35" s="40" customFormat="1" ht="15.75" customHeight="1" x14ac:dyDescent="0.3">
      <c r="B81" s="46"/>
      <c r="C81" s="46"/>
      <c r="D81" s="46"/>
      <c r="E81" s="46"/>
      <c r="F81" s="46"/>
      <c r="G81" s="46"/>
      <c r="H81" s="46"/>
      <c r="I81" s="46"/>
      <c r="J81" s="46"/>
      <c r="K81"/>
      <c r="L81" s="17"/>
      <c r="M81" s="46"/>
      <c r="N81" s="46"/>
      <c r="O81" s="46"/>
      <c r="P81" s="46"/>
      <c r="Q81" s="46"/>
      <c r="R81" s="46"/>
      <c r="S81" s="46"/>
      <c r="T81" s="46"/>
      <c r="U81"/>
      <c r="V81"/>
      <c r="W81" s="46"/>
      <c r="X81" s="46"/>
      <c r="Y81" s="46"/>
      <c r="Z81" s="46"/>
      <c r="AA81" s="46"/>
      <c r="AB81" s="46"/>
      <c r="AC81" s="46"/>
      <c r="AE81" s="39"/>
      <c r="AF81" s="39"/>
      <c r="AG81" s="39"/>
      <c r="AH81" s="39"/>
      <c r="AI81" s="39"/>
    </row>
    <row r="82" spans="2:35" s="40" customFormat="1" ht="15.75" customHeight="1" x14ac:dyDescent="0.3">
      <c r="B82" s="46"/>
      <c r="C82" s="46"/>
      <c r="D82" s="46"/>
      <c r="E82" s="46"/>
      <c r="F82" s="46"/>
      <c r="G82" s="46"/>
      <c r="H82" s="46"/>
      <c r="I82" s="46"/>
      <c r="J82" s="46"/>
      <c r="K82"/>
      <c r="L82" s="17"/>
      <c r="M82" s="46"/>
      <c r="N82" s="46"/>
      <c r="O82" s="46"/>
      <c r="P82" s="46"/>
      <c r="Q82" s="46"/>
      <c r="R82" s="46"/>
      <c r="S82" s="46"/>
      <c r="T82" s="46"/>
      <c r="U82"/>
      <c r="V82"/>
      <c r="W82" s="46"/>
      <c r="X82" s="46"/>
      <c r="Y82" s="46"/>
      <c r="Z82" s="46"/>
      <c r="AA82" s="46"/>
      <c r="AB82" s="46"/>
      <c r="AC82" s="46"/>
      <c r="AE82" s="39"/>
      <c r="AF82" s="39"/>
      <c r="AG82" s="39"/>
      <c r="AH82" s="39"/>
      <c r="AI82" s="39"/>
    </row>
    <row r="83" spans="2:35" s="40" customFormat="1" ht="15.75" customHeight="1" x14ac:dyDescent="0.3">
      <c r="B83" s="46"/>
      <c r="C83" s="46"/>
      <c r="D83" s="46"/>
      <c r="E83" s="46"/>
      <c r="F83" s="46"/>
      <c r="G83" s="46"/>
      <c r="H83" s="46"/>
      <c r="I83" s="46"/>
      <c r="J83" s="46"/>
      <c r="K83"/>
      <c r="L83" s="17"/>
      <c r="M83" s="46"/>
      <c r="N83" s="46"/>
      <c r="O83" s="46"/>
      <c r="P83" s="46"/>
      <c r="Q83" s="46"/>
      <c r="R83" s="46"/>
      <c r="S83" s="46"/>
      <c r="T83" s="46"/>
      <c r="U83"/>
      <c r="V83"/>
      <c r="W83" s="46"/>
      <c r="X83" s="46"/>
      <c r="Y83" s="46"/>
      <c r="Z83" s="46"/>
      <c r="AA83" s="46"/>
      <c r="AB83" s="46"/>
      <c r="AC83" s="46"/>
      <c r="AE83" s="39"/>
      <c r="AF83" s="39"/>
      <c r="AG83" s="39"/>
      <c r="AH83" s="39"/>
      <c r="AI83" s="39"/>
    </row>
    <row r="84" spans="2:35" s="41" customFormat="1" ht="15.75" customHeight="1" x14ac:dyDescent="0.3">
      <c r="B84" s="47"/>
      <c r="C84" s="47"/>
      <c r="D84" s="48"/>
      <c r="E84" s="48"/>
      <c r="F84" s="48"/>
      <c r="G84" s="48"/>
      <c r="H84" s="48"/>
      <c r="I84" s="48"/>
      <c r="J84" s="48"/>
      <c r="K84"/>
      <c r="L84" s="17"/>
      <c r="M84" s="48"/>
      <c r="N84" s="48"/>
      <c r="O84" s="48"/>
      <c r="P84" s="48"/>
      <c r="Q84" s="48"/>
      <c r="R84" s="48"/>
      <c r="S84" s="48"/>
      <c r="T84" s="48"/>
      <c r="U84"/>
      <c r="V84"/>
      <c r="W84" s="48"/>
      <c r="X84" s="48"/>
      <c r="Y84" s="48"/>
      <c r="Z84" s="48"/>
      <c r="AA84" s="48"/>
      <c r="AB84" s="48"/>
      <c r="AC84" s="48"/>
      <c r="AE84" s="42"/>
      <c r="AF84" s="42"/>
      <c r="AG84" s="42"/>
      <c r="AH84" s="42"/>
      <c r="AI84" s="42"/>
    </row>
    <row r="85" spans="2:35" s="41" customFormat="1" ht="15.75" customHeight="1" x14ac:dyDescent="0.3">
      <c r="B85" s="47"/>
      <c r="C85" s="47"/>
      <c r="D85" s="48"/>
      <c r="E85" s="48"/>
      <c r="F85" s="48"/>
      <c r="G85" s="48"/>
      <c r="H85" s="48"/>
      <c r="I85" s="48"/>
      <c r="J85" s="48"/>
      <c r="K85"/>
      <c r="L85" s="17"/>
      <c r="M85" s="48"/>
      <c r="N85" s="48"/>
      <c r="O85" s="48"/>
      <c r="P85" s="48"/>
      <c r="Q85" s="48"/>
      <c r="R85" s="48"/>
      <c r="S85" s="48"/>
      <c r="T85" s="48"/>
      <c r="U85"/>
      <c r="V85"/>
      <c r="W85" s="48"/>
      <c r="X85" s="48"/>
      <c r="Y85" s="48"/>
      <c r="Z85" s="48"/>
      <c r="AA85" s="48"/>
      <c r="AB85" s="48"/>
      <c r="AC85" s="48"/>
      <c r="AE85" s="42"/>
      <c r="AF85" s="42"/>
      <c r="AG85" s="42"/>
      <c r="AH85" s="42"/>
      <c r="AI85" s="42"/>
    </row>
    <row r="86" spans="2:35" ht="15.75" customHeight="1" x14ac:dyDescent="0.3">
      <c r="B86" s="47"/>
      <c r="C86" s="47"/>
      <c r="D86" s="48"/>
      <c r="E86" s="48"/>
      <c r="F86" s="48"/>
      <c r="G86" s="48"/>
      <c r="H86" s="48"/>
      <c r="I86" s="48"/>
      <c r="J86" s="48"/>
      <c r="M86" s="48"/>
      <c r="N86" s="48"/>
      <c r="O86" s="48"/>
      <c r="P86" s="48"/>
      <c r="Q86" s="48"/>
      <c r="R86" s="48"/>
      <c r="S86" s="48"/>
      <c r="T86" s="48"/>
      <c r="W86" s="48"/>
      <c r="X86" s="48"/>
      <c r="Y86" s="48"/>
      <c r="Z86" s="48"/>
      <c r="AA86" s="48"/>
      <c r="AB86" s="48"/>
      <c r="AC86" s="48"/>
    </row>
    <row r="87" spans="2:35" ht="15.75" customHeight="1" x14ac:dyDescent="0.3">
      <c r="B87" s="47"/>
      <c r="C87" s="47"/>
      <c r="D87" s="48"/>
      <c r="E87" s="48"/>
      <c r="F87" s="48"/>
      <c r="G87" s="48"/>
      <c r="H87" s="48"/>
      <c r="I87" s="48"/>
      <c r="J87" s="48"/>
      <c r="M87" s="48"/>
      <c r="N87" s="48"/>
      <c r="O87" s="48"/>
      <c r="P87" s="48"/>
      <c r="Q87" s="48"/>
      <c r="R87" s="48"/>
      <c r="S87" s="48"/>
      <c r="T87" s="48"/>
      <c r="W87" s="48"/>
      <c r="X87" s="48"/>
      <c r="Y87" s="48"/>
      <c r="Z87" s="48"/>
      <c r="AA87" s="48"/>
      <c r="AB87" s="48"/>
      <c r="AC87" s="48"/>
    </row>
    <row r="88" spans="2:35" ht="15.75" customHeight="1" x14ac:dyDescent="0.3">
      <c r="B88" s="47"/>
      <c r="C88" s="47"/>
      <c r="D88" s="48"/>
      <c r="E88" s="48"/>
      <c r="F88" s="48"/>
      <c r="G88" s="48"/>
      <c r="H88" s="48"/>
      <c r="I88" s="48"/>
      <c r="J88" s="48"/>
      <c r="M88" s="48"/>
      <c r="N88" s="48"/>
      <c r="O88" s="48"/>
      <c r="P88" s="48"/>
      <c r="Q88" s="48"/>
      <c r="R88" s="48"/>
      <c r="S88" s="48"/>
      <c r="T88" s="48"/>
      <c r="W88" s="48"/>
      <c r="X88" s="48"/>
      <c r="Y88" s="48"/>
      <c r="Z88" s="48"/>
      <c r="AA88" s="48"/>
      <c r="AB88" s="48"/>
      <c r="AC88" s="48"/>
    </row>
    <row r="89" spans="2:35" ht="15.75" customHeight="1" x14ac:dyDescent="0.3">
      <c r="B89" s="47"/>
      <c r="C89" s="47"/>
      <c r="D89" s="43"/>
      <c r="E89" s="48"/>
      <c r="F89" s="48"/>
      <c r="G89" s="48"/>
      <c r="H89" s="48"/>
      <c r="I89" s="48"/>
      <c r="J89" s="48"/>
      <c r="M89" s="48"/>
      <c r="N89" s="48"/>
      <c r="O89" s="48"/>
      <c r="P89" s="48"/>
      <c r="Q89" s="48"/>
      <c r="R89" s="48"/>
      <c r="S89" s="48"/>
      <c r="T89" s="48"/>
      <c r="W89" s="48"/>
      <c r="X89" s="48"/>
      <c r="Y89" s="48"/>
      <c r="Z89" s="48"/>
      <c r="AA89" s="48"/>
      <c r="AB89" s="48"/>
      <c r="AC89" s="48"/>
    </row>
    <row r="90" spans="2:35" ht="15.75" customHeight="1" x14ac:dyDescent="0.3">
      <c r="B90" s="47"/>
      <c r="C90" s="47"/>
      <c r="D90" s="48"/>
      <c r="E90" s="48"/>
      <c r="F90" s="48"/>
      <c r="G90" s="48"/>
      <c r="H90" s="48"/>
      <c r="I90" s="48"/>
      <c r="J90" s="48"/>
      <c r="M90" s="48"/>
      <c r="N90" s="48"/>
      <c r="O90" s="48"/>
      <c r="P90" s="48"/>
      <c r="Q90" s="48"/>
      <c r="R90" s="48"/>
      <c r="S90" s="48"/>
      <c r="T90" s="48"/>
      <c r="W90" s="48"/>
      <c r="X90" s="48"/>
      <c r="Y90" s="48"/>
      <c r="Z90" s="48"/>
      <c r="AA90" s="48"/>
      <c r="AB90" s="48"/>
      <c r="AC90" s="48"/>
    </row>
    <row r="91" spans="2:35" ht="15.75" customHeight="1" x14ac:dyDescent="0.3">
      <c r="B91" s="47"/>
      <c r="C91" s="47"/>
      <c r="D91" s="48"/>
      <c r="E91" s="48"/>
      <c r="F91" s="48"/>
      <c r="G91" s="48"/>
      <c r="H91" s="48"/>
      <c r="I91" s="48"/>
      <c r="J91" s="48"/>
      <c r="M91" s="48"/>
      <c r="N91" s="48"/>
      <c r="O91" s="48"/>
      <c r="P91" s="48"/>
      <c r="Q91" s="48"/>
      <c r="R91" s="48"/>
      <c r="S91" s="48"/>
      <c r="T91" s="48"/>
      <c r="W91" s="48"/>
      <c r="X91" s="48"/>
      <c r="Y91" s="48"/>
      <c r="Z91" s="48"/>
      <c r="AA91" s="48"/>
      <c r="AB91" s="48"/>
      <c r="AC91" s="48"/>
    </row>
  </sheetData>
  <sheetProtection algorithmName="SHA-512" hashValue="K95W5pSB3Bex5Z7ewtavfLk0zzNWk326Z1NNA8M0/qKNCLXpIkZzItB5i5aqHeog4Eh/15WXOj3blcCKGawVGg==" saltValue="qQgFKF4hjnH1V7Syy5sVsw==" spinCount="100000" sheet="1" selectLockedCells="1"/>
  <dataConsolidate link="1"/>
  <mergeCells count="89">
    <mergeCell ref="B6:E6"/>
    <mergeCell ref="D4:E4"/>
    <mergeCell ref="D3:P3"/>
    <mergeCell ref="AC4:AD4"/>
    <mergeCell ref="AC73:AD73"/>
    <mergeCell ref="I73:AB73"/>
    <mergeCell ref="D56:AD56"/>
    <mergeCell ref="D62:AD62"/>
    <mergeCell ref="D64:AD64"/>
    <mergeCell ref="K8:K11"/>
    <mergeCell ref="B11:B12"/>
    <mergeCell ref="D32:AD32"/>
    <mergeCell ref="K25:K31"/>
    <mergeCell ref="K43:K49"/>
    <mergeCell ref="K34:K40"/>
    <mergeCell ref="C33:AD33"/>
    <mergeCell ref="A2:A10"/>
    <mergeCell ref="B63:AD63"/>
    <mergeCell ref="B23:AD23"/>
    <mergeCell ref="B13:AD13"/>
    <mergeCell ref="B4:C4"/>
    <mergeCell ref="D2:J2"/>
    <mergeCell ref="L4:L6"/>
    <mergeCell ref="L8:L11"/>
    <mergeCell ref="V2:V6"/>
    <mergeCell ref="V8:V11"/>
    <mergeCell ref="AC2:AD2"/>
    <mergeCell ref="Y6:Z6"/>
    <mergeCell ref="A11:A78"/>
    <mergeCell ref="C51:AD51"/>
    <mergeCell ref="C57:AD57"/>
    <mergeCell ref="D50:AD50"/>
    <mergeCell ref="B1:C1"/>
    <mergeCell ref="B2:C2"/>
    <mergeCell ref="B3:C3"/>
    <mergeCell ref="B5:C5"/>
    <mergeCell ref="Q2:U5"/>
    <mergeCell ref="D1:AD1"/>
    <mergeCell ref="W2:AB5"/>
    <mergeCell ref="K2:P2"/>
    <mergeCell ref="AC3:AD3"/>
    <mergeCell ref="B74:B78"/>
    <mergeCell ref="D72:AC72"/>
    <mergeCell ref="B7:C9"/>
    <mergeCell ref="I7:J7"/>
    <mergeCell ref="D7:H7"/>
    <mergeCell ref="K74:AD78"/>
    <mergeCell ref="O8:P8"/>
    <mergeCell ref="C74:J78"/>
    <mergeCell ref="B24:B62"/>
    <mergeCell ref="U52:U55"/>
    <mergeCell ref="U58:U61"/>
    <mergeCell ref="U65:U71"/>
    <mergeCell ref="K52:K55"/>
    <mergeCell ref="K58:K61"/>
    <mergeCell ref="K65:K71"/>
    <mergeCell ref="C24:AD24"/>
    <mergeCell ref="D41:AD41"/>
    <mergeCell ref="B64:B72"/>
    <mergeCell ref="Q8:R8"/>
    <mergeCell ref="W8:X8"/>
    <mergeCell ref="Y8:Z8"/>
    <mergeCell ref="U8:U11"/>
    <mergeCell ref="B14:B22"/>
    <mergeCell ref="U16:U21"/>
    <mergeCell ref="U25:U31"/>
    <mergeCell ref="U34:U40"/>
    <mergeCell ref="U43:U49"/>
    <mergeCell ref="C42:AD42"/>
    <mergeCell ref="K15:K21"/>
    <mergeCell ref="E8:F8"/>
    <mergeCell ref="G8:H8"/>
    <mergeCell ref="I8:J8"/>
    <mergeCell ref="M8:N8"/>
    <mergeCell ref="D22:AD22"/>
    <mergeCell ref="D14:AD14"/>
    <mergeCell ref="F4:H4"/>
    <mergeCell ref="I4:J4"/>
    <mergeCell ref="D12:AD12"/>
    <mergeCell ref="S8:T8"/>
    <mergeCell ref="AA8:AB8"/>
    <mergeCell ref="AC8:AD8"/>
    <mergeCell ref="F6:H6"/>
    <mergeCell ref="I6:J6"/>
    <mergeCell ref="M4:P5"/>
    <mergeCell ref="O6:P6"/>
    <mergeCell ref="K7:AD7"/>
    <mergeCell ref="AC6:AD6"/>
    <mergeCell ref="S6:T6"/>
  </mergeCells>
  <conditionalFormatting sqref="E26 G26 I26 G35 I35 E44 G44 I44 E35">
    <cfRule type="cellIs" dxfId="252" priority="60" operator="lessThan">
      <formula>0</formula>
    </cfRule>
  </conditionalFormatting>
  <conditionalFormatting sqref="N53">
    <cfRule type="expression" dxfId="251" priority="59">
      <formula>M53&gt;$J$55</formula>
    </cfRule>
  </conditionalFormatting>
  <conditionalFormatting sqref="E36:E39">
    <cfRule type="cellIs" dxfId="250" priority="54" operator="lessThan">
      <formula>0</formula>
    </cfRule>
  </conditionalFormatting>
  <conditionalFormatting sqref="E27:E30">
    <cfRule type="cellIs" dxfId="249" priority="52" operator="lessThan">
      <formula>0</formula>
    </cfRule>
  </conditionalFormatting>
  <conditionalFormatting sqref="G27:G30">
    <cfRule type="cellIs" dxfId="248" priority="51" operator="lessThan">
      <formula>0</formula>
    </cfRule>
  </conditionalFormatting>
  <conditionalFormatting sqref="I27:I30">
    <cfRule type="cellIs" dxfId="247" priority="50" operator="lessThan">
      <formula>0</formula>
    </cfRule>
  </conditionalFormatting>
  <conditionalFormatting sqref="M27:M30">
    <cfRule type="cellIs" dxfId="246" priority="49" operator="lessThan">
      <formula>0</formula>
    </cfRule>
  </conditionalFormatting>
  <conditionalFormatting sqref="O27:O30">
    <cfRule type="cellIs" dxfId="245" priority="48" operator="lessThan">
      <formula>0</formula>
    </cfRule>
  </conditionalFormatting>
  <conditionalFormatting sqref="Q27:Q30">
    <cfRule type="cellIs" dxfId="244" priority="47" operator="lessThan">
      <formula>0</formula>
    </cfRule>
  </conditionalFormatting>
  <conditionalFormatting sqref="S27:S30">
    <cfRule type="cellIs" dxfId="243" priority="46" operator="lessThan">
      <formula>0</formula>
    </cfRule>
  </conditionalFormatting>
  <conditionalFormatting sqref="W27:W30">
    <cfRule type="cellIs" dxfId="242" priority="45" operator="lessThan">
      <formula>0</formula>
    </cfRule>
  </conditionalFormatting>
  <conditionalFormatting sqref="Y27:Y30">
    <cfRule type="cellIs" dxfId="241" priority="44" operator="lessThan">
      <formula>0</formula>
    </cfRule>
  </conditionalFormatting>
  <conditionalFormatting sqref="AA27:AA30">
    <cfRule type="cellIs" dxfId="240" priority="43" operator="lessThan">
      <formula>0</formula>
    </cfRule>
  </conditionalFormatting>
  <conditionalFormatting sqref="AC27:AC30">
    <cfRule type="cellIs" dxfId="239" priority="42" operator="lessThan">
      <formula>0</formula>
    </cfRule>
  </conditionalFormatting>
  <conditionalFormatting sqref="G36:G39">
    <cfRule type="cellIs" dxfId="238" priority="41" operator="lessThan">
      <formula>0</formula>
    </cfRule>
  </conditionalFormatting>
  <conditionalFormatting sqref="I36:I39">
    <cfRule type="cellIs" dxfId="237" priority="40" operator="lessThan">
      <formula>0</formula>
    </cfRule>
  </conditionalFormatting>
  <conditionalFormatting sqref="M36:M39">
    <cfRule type="cellIs" dxfId="236" priority="37" operator="lessThan">
      <formula>0</formula>
    </cfRule>
  </conditionalFormatting>
  <conditionalFormatting sqref="O36:O39">
    <cfRule type="cellIs" dxfId="235" priority="36" operator="lessThan">
      <formula>0</formula>
    </cfRule>
  </conditionalFormatting>
  <conditionalFormatting sqref="Q36:Q39">
    <cfRule type="cellIs" dxfId="234" priority="35" operator="lessThan">
      <formula>0</formula>
    </cfRule>
  </conditionalFormatting>
  <conditionalFormatting sqref="S36:S39">
    <cfRule type="cellIs" dxfId="233" priority="34" operator="lessThan">
      <formula>0</formula>
    </cfRule>
  </conditionalFormatting>
  <conditionalFormatting sqref="W36:W39">
    <cfRule type="cellIs" dxfId="232" priority="33" operator="lessThan">
      <formula>0</formula>
    </cfRule>
  </conditionalFormatting>
  <conditionalFormatting sqref="Y36:Y39">
    <cfRule type="cellIs" dxfId="231" priority="32" operator="lessThan">
      <formula>0</formula>
    </cfRule>
  </conditionalFormatting>
  <conditionalFormatting sqref="AA36:AA39">
    <cfRule type="cellIs" dxfId="230" priority="31" operator="lessThan">
      <formula>0</formula>
    </cfRule>
  </conditionalFormatting>
  <conditionalFormatting sqref="AC36:AC39">
    <cfRule type="cellIs" dxfId="229" priority="30" operator="lessThan">
      <formula>0</formula>
    </cfRule>
  </conditionalFormatting>
  <conditionalFormatting sqref="E45:E48">
    <cfRule type="cellIs" dxfId="228" priority="29" operator="lessThan">
      <formula>0</formula>
    </cfRule>
  </conditionalFormatting>
  <conditionalFormatting sqref="G45:G48">
    <cfRule type="cellIs" dxfId="227" priority="28" operator="lessThan">
      <formula>0</formula>
    </cfRule>
  </conditionalFormatting>
  <conditionalFormatting sqref="I45:I48">
    <cfRule type="cellIs" dxfId="226" priority="27" operator="lessThan">
      <formula>0</formula>
    </cfRule>
  </conditionalFormatting>
  <conditionalFormatting sqref="M45:M48">
    <cfRule type="cellIs" dxfId="225" priority="26" operator="lessThan">
      <formula>0</formula>
    </cfRule>
  </conditionalFormatting>
  <conditionalFormatting sqref="O45:O48">
    <cfRule type="cellIs" dxfId="224" priority="23" operator="lessThan">
      <formula>0</formula>
    </cfRule>
  </conditionalFormatting>
  <conditionalFormatting sqref="Q45:Q48">
    <cfRule type="cellIs" dxfId="223" priority="22" operator="lessThan">
      <formula>0</formula>
    </cfRule>
  </conditionalFormatting>
  <conditionalFormatting sqref="S45:S48">
    <cfRule type="cellIs" dxfId="222" priority="21" operator="lessThan">
      <formula>0</formula>
    </cfRule>
  </conditionalFormatting>
  <conditionalFormatting sqref="W45:W48">
    <cfRule type="cellIs" dxfId="221" priority="20" operator="lessThan">
      <formula>0</formula>
    </cfRule>
  </conditionalFormatting>
  <conditionalFormatting sqref="Y45:Y48">
    <cfRule type="cellIs" dxfId="220" priority="19" operator="lessThan">
      <formula>0</formula>
    </cfRule>
  </conditionalFormatting>
  <conditionalFormatting sqref="AA45:AA48">
    <cfRule type="cellIs" dxfId="219" priority="18" operator="lessThan">
      <formula>0</formula>
    </cfRule>
  </conditionalFormatting>
  <conditionalFormatting sqref="AC45:AC48">
    <cfRule type="cellIs" dxfId="218" priority="17" operator="lessThan">
      <formula>0</formula>
    </cfRule>
  </conditionalFormatting>
  <conditionalFormatting sqref="E53:E54">
    <cfRule type="cellIs" dxfId="217" priority="16" operator="lessThan">
      <formula>0</formula>
    </cfRule>
  </conditionalFormatting>
  <conditionalFormatting sqref="G53:G54">
    <cfRule type="cellIs" dxfId="216" priority="15" operator="lessThan">
      <formula>0</formula>
    </cfRule>
  </conditionalFormatting>
  <conditionalFormatting sqref="I53:I54">
    <cfRule type="cellIs" dxfId="215" priority="14" operator="lessThan">
      <formula>0</formula>
    </cfRule>
  </conditionalFormatting>
  <conditionalFormatting sqref="M53:M54">
    <cfRule type="cellIs" dxfId="214" priority="13" operator="lessThan">
      <formula>0</formula>
    </cfRule>
  </conditionalFormatting>
  <conditionalFormatting sqref="E59:E60">
    <cfRule type="cellIs" dxfId="213" priority="12" operator="lessThan">
      <formula>0</formula>
    </cfRule>
  </conditionalFormatting>
  <conditionalFormatting sqref="G59:G60">
    <cfRule type="cellIs" dxfId="212" priority="11" operator="lessThan">
      <formula>0</formula>
    </cfRule>
  </conditionalFormatting>
  <conditionalFormatting sqref="I59:I60">
    <cfRule type="cellIs" dxfId="211" priority="10" operator="lessThan">
      <formula>0</formula>
    </cfRule>
  </conditionalFormatting>
  <conditionalFormatting sqref="M59:M60">
    <cfRule type="cellIs" dxfId="210" priority="9" operator="lessThan">
      <formula>0</formula>
    </cfRule>
  </conditionalFormatting>
  <conditionalFormatting sqref="O59:O60">
    <cfRule type="cellIs" dxfId="209" priority="8" operator="lessThan">
      <formula>0</formula>
    </cfRule>
  </conditionalFormatting>
  <conditionalFormatting sqref="Q59:Q60">
    <cfRule type="cellIs" dxfId="208" priority="7" operator="lessThan">
      <formula>0</formula>
    </cfRule>
  </conditionalFormatting>
  <conditionalFormatting sqref="S59:S60">
    <cfRule type="cellIs" dxfId="207" priority="6" operator="lessThan">
      <formula>0</formula>
    </cfRule>
  </conditionalFormatting>
  <conditionalFormatting sqref="W59:W60">
    <cfRule type="cellIs" dxfId="206" priority="5" operator="lessThan">
      <formula>0</formula>
    </cfRule>
  </conditionalFormatting>
  <conditionalFormatting sqref="Y59:Y60">
    <cfRule type="cellIs" dxfId="205" priority="4" operator="lessThan">
      <formula>0</formula>
    </cfRule>
  </conditionalFormatting>
  <conditionalFormatting sqref="AA59:AA60">
    <cfRule type="cellIs" dxfId="204" priority="3" operator="lessThan">
      <formula>0</formula>
    </cfRule>
  </conditionalFormatting>
  <conditionalFormatting sqref="AC59:AC60">
    <cfRule type="cellIs" dxfId="203" priority="2" operator="lessThan">
      <formula>0</formula>
    </cfRule>
  </conditionalFormatting>
  <conditionalFormatting sqref="D66:D71 F66:F71 H66:H71 J66:J71 N66:N71 P66:P71 R66:R71 T66:T71 X66:X71 Z66:Z71 AB66:AB71 AD66:AD71">
    <cfRule type="cellIs" dxfId="202" priority="1" operator="lessThan">
      <formula>0</formula>
    </cfRule>
  </conditionalFormatting>
  <dataValidations count="1">
    <dataValidation type="date" operator="greaterThan" allowBlank="1" showInputMessage="1" showErrorMessage="1" errorTitle="Incorrect Date Format" error="Enter a date in MM/DD/YYYY format, including the forward slashes." promptTitle="MM/DD/YYYY" prompt="Enter a date in the format above, including forward slashes." sqref="AD11 F11 H11 J11 N11 P11 R11 T11 X11 Z11 AB11 D11" xr:uid="{3FACA064-7655-429D-95C5-D01560085EEA}">
      <formula1>1</formula1>
    </dataValidation>
  </dataValidations>
  <printOptions horizontalCentered="1"/>
  <pageMargins left="0.25" right="0.25" top="0.75" bottom="0.75" header="0.3" footer="0.3"/>
  <pageSetup scale="55" fitToWidth="3" orientation="portrait" r:id="rId1"/>
  <headerFooter>
    <oddHeader>&amp;LU. S. Department of Labor
VETS&amp;CJobs for Veterans State Grants
Expenditure Detail Report&amp;ROMB Control Number: nnnn-nnnn
Expiration Date: mm/dd/yyyy</oddHeader>
    <oddFooter>&amp;L&amp;F&amp;CPage &amp;P of &amp;N&amp;RVETS-402
Rev. June 2021</oddFooter>
  </headerFooter>
  <colBreaks count="2" manualBreakCount="2">
    <brk id="10" max="1048575" man="1"/>
    <brk id="21" max="1048575" man="1"/>
  </colBreaks>
  <tableParts count="2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s>
  <extLst>
    <ext xmlns:x14="http://schemas.microsoft.com/office/spreadsheetml/2009/9/main" uri="{CCE6A557-97BC-4b89-ADB6-D9C93CAAB3DF}">
      <x14:dataValidations xmlns:xm="http://schemas.microsoft.com/office/excel/2006/main" count="1">
        <x14:dataValidation type="list" allowBlank="1" showInputMessage="1" showErrorMessage="1" xr:uid="{C01DDB32-876A-4089-B467-026E1F6FE599}">
          <x14:formula1>
            <xm:f>Lists!$B$2:$B$55</xm:f>
          </x14:formula1>
          <xm:sqref>I4:J4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T51"/>
  <sheetViews>
    <sheetView zoomScaleNormal="100" workbookViewId="0">
      <pane xSplit="1" ySplit="1" topLeftCell="B2" activePane="bottomRight" state="frozen"/>
      <selection pane="topRight" activeCell="B1" sqref="B1"/>
      <selection pane="bottomLeft" activeCell="A2" sqref="A2"/>
      <selection pane="bottomRight" activeCell="E26" sqref="E26"/>
    </sheetView>
  </sheetViews>
  <sheetFormatPr defaultColWidth="9.109375" defaultRowHeight="14.4" x14ac:dyDescent="0.3"/>
  <cols>
    <col min="1" max="1" width="11.44140625" bestFit="1" customWidth="1"/>
    <col min="2" max="2" width="45.88671875" style="219" customWidth="1"/>
    <col min="3" max="14" width="11.88671875" customWidth="1"/>
    <col min="15" max="20" width="9.109375" style="38"/>
  </cols>
  <sheetData>
    <row r="1" spans="1:20" s="171" customFormat="1" ht="39" customHeight="1" x14ac:dyDescent="0.3">
      <c r="A1" s="171" t="s">
        <v>103</v>
      </c>
      <c r="B1" s="218" t="s">
        <v>104</v>
      </c>
      <c r="C1" s="171" t="s">
        <v>9</v>
      </c>
      <c r="D1" s="171" t="s">
        <v>10</v>
      </c>
      <c r="E1" s="171" t="s">
        <v>11</v>
      </c>
      <c r="F1" s="171" t="s">
        <v>12</v>
      </c>
      <c r="G1" s="171" t="s">
        <v>13</v>
      </c>
      <c r="H1" s="171" t="s">
        <v>14</v>
      </c>
      <c r="I1" s="171" t="s">
        <v>15</v>
      </c>
      <c r="J1" s="171" t="s">
        <v>16</v>
      </c>
      <c r="K1" s="171" t="s">
        <v>17</v>
      </c>
      <c r="L1" s="171" t="s">
        <v>18</v>
      </c>
      <c r="M1" s="171" t="s">
        <v>19</v>
      </c>
      <c r="N1" s="171" t="s">
        <v>20</v>
      </c>
      <c r="O1" s="180"/>
      <c r="P1" s="180"/>
      <c r="Q1" s="180"/>
      <c r="R1" s="180"/>
      <c r="S1" s="180"/>
      <c r="T1" s="180"/>
    </row>
    <row r="2" spans="1:20" x14ac:dyDescent="0.3">
      <c r="A2" t="s">
        <v>105</v>
      </c>
      <c r="B2" s="219" t="s">
        <v>106</v>
      </c>
      <c r="C2">
        <f>'VETS-402'!$I$6</f>
        <v>0</v>
      </c>
      <c r="D2">
        <f>'VETS-402'!$I$6</f>
        <v>0</v>
      </c>
      <c r="E2">
        <f>'VETS-402'!$I$6</f>
        <v>0</v>
      </c>
      <c r="F2">
        <f>'VETS-402'!$I$6</f>
        <v>0</v>
      </c>
      <c r="G2">
        <f>'VETS-402'!$I$6</f>
        <v>0</v>
      </c>
      <c r="H2">
        <f>'VETS-402'!$I$6</f>
        <v>0</v>
      </c>
      <c r="I2">
        <f>'VETS-402'!$I$6</f>
        <v>0</v>
      </c>
      <c r="J2">
        <f>'VETS-402'!$I$6</f>
        <v>0</v>
      </c>
      <c r="K2">
        <f>'VETS-402'!$I$6</f>
        <v>0</v>
      </c>
      <c r="L2">
        <f>'VETS-402'!$I$6</f>
        <v>0</v>
      </c>
      <c r="M2">
        <f>'VETS-402'!$I$6</f>
        <v>0</v>
      </c>
      <c r="N2">
        <f>'VETS-402'!$I$6</f>
        <v>0</v>
      </c>
    </row>
    <row r="3" spans="1:20" x14ac:dyDescent="0.3">
      <c r="A3" t="s">
        <v>105</v>
      </c>
      <c r="B3" s="219" t="s">
        <v>107</v>
      </c>
      <c r="C3" t="str">
        <f>'VETS-402'!$S$6</f>
        <v/>
      </c>
      <c r="D3" t="str">
        <f>'VETS-402'!$S$6</f>
        <v/>
      </c>
      <c r="E3" t="str">
        <f>'VETS-402'!$S$6</f>
        <v/>
      </c>
      <c r="F3" t="str">
        <f>'VETS-402'!$S$6</f>
        <v/>
      </c>
      <c r="G3" t="str">
        <f>'VETS-402'!$S$6</f>
        <v/>
      </c>
      <c r="H3" t="str">
        <f>'VETS-402'!$S$6</f>
        <v/>
      </c>
      <c r="I3" t="str">
        <f>'VETS-402'!$S$6</f>
        <v/>
      </c>
      <c r="J3" t="str">
        <f>'VETS-402'!$S$6</f>
        <v/>
      </c>
      <c r="K3" t="str">
        <f>'VETS-402'!$S$6</f>
        <v/>
      </c>
      <c r="L3" t="str">
        <f>'VETS-402'!$S$6</f>
        <v/>
      </c>
      <c r="M3" t="str">
        <f>'VETS-402'!$S$6</f>
        <v/>
      </c>
      <c r="N3" t="str">
        <f>'VETS-402'!AC73</f>
        <v>Revised March 2025</v>
      </c>
    </row>
    <row r="4" spans="1:20" x14ac:dyDescent="0.3">
      <c r="A4" t="s">
        <v>105</v>
      </c>
      <c r="B4" s="219" t="s">
        <v>44</v>
      </c>
      <c r="C4" s="18" t="str">
        <f>'VETS-402'!D10</f>
        <v/>
      </c>
      <c r="D4" s="18" t="str">
        <f>'VETS-402'!F10</f>
        <v/>
      </c>
      <c r="E4" s="18" t="str">
        <f>'VETS-402'!H10</f>
        <v/>
      </c>
      <c r="F4" s="18" t="str">
        <f>'VETS-402'!J10</f>
        <v/>
      </c>
      <c r="G4" s="18" t="str">
        <f>'VETS-402'!N10</f>
        <v/>
      </c>
      <c r="H4" s="18" t="str">
        <f>'VETS-402'!P10</f>
        <v/>
      </c>
      <c r="I4" s="18" t="str">
        <f>'VETS-402'!R10</f>
        <v/>
      </c>
      <c r="J4" s="18" t="str">
        <f>'VETS-402'!T10</f>
        <v/>
      </c>
      <c r="K4" s="18" t="str">
        <f>'VETS-402'!X10</f>
        <v/>
      </c>
      <c r="L4" s="18" t="str">
        <f>'VETS-402'!Z10</f>
        <v/>
      </c>
      <c r="M4" s="18" t="str">
        <f>'VETS-402'!AB10</f>
        <v/>
      </c>
      <c r="N4" s="18" t="str">
        <f>'VETS-402'!AD10</f>
        <v/>
      </c>
    </row>
    <row r="5" spans="1:20" x14ac:dyDescent="0.3">
      <c r="A5" t="s">
        <v>105</v>
      </c>
      <c r="B5" s="219" t="s">
        <v>45</v>
      </c>
      <c r="C5" s="18">
        <f>'VETS-402'!D11</f>
        <v>0</v>
      </c>
      <c r="D5" s="18">
        <f>'VETS-402'!F11</f>
        <v>0</v>
      </c>
      <c r="E5" s="18">
        <f>'VETS-402'!H11</f>
        <v>0</v>
      </c>
      <c r="F5" s="18">
        <f>'VETS-402'!J11</f>
        <v>0</v>
      </c>
      <c r="G5" s="18">
        <f>'VETS-402'!N11</f>
        <v>0</v>
      </c>
      <c r="H5" s="18">
        <f>'VETS-402'!P11</f>
        <v>0</v>
      </c>
      <c r="I5" s="18">
        <f>'VETS-402'!R11</f>
        <v>0</v>
      </c>
      <c r="J5" s="18">
        <f>'VETS-402'!T11</f>
        <v>0</v>
      </c>
      <c r="K5" s="18">
        <f>'VETS-402'!X11</f>
        <v>0</v>
      </c>
      <c r="L5" s="18">
        <f>'VETS-402'!Z11</f>
        <v>0</v>
      </c>
      <c r="M5" s="18">
        <f>'VETS-402'!AB11</f>
        <v>0</v>
      </c>
      <c r="N5" s="18">
        <f>'VETS-402'!AD11</f>
        <v>0</v>
      </c>
    </row>
    <row r="6" spans="1:20" x14ac:dyDescent="0.3">
      <c r="A6" t="s">
        <v>108</v>
      </c>
      <c r="B6" s="219" t="s">
        <v>48</v>
      </c>
      <c r="C6">
        <f>ROUND('VETS-402'!D16,0)</f>
        <v>0</v>
      </c>
      <c r="D6">
        <f>ROUND('VETS-402'!F16,0)</f>
        <v>0</v>
      </c>
      <c r="E6">
        <f>ROUND('VETS-402'!H16,0)</f>
        <v>0</v>
      </c>
      <c r="F6">
        <f>ROUND('VETS-402'!J16,0)</f>
        <v>0</v>
      </c>
      <c r="G6">
        <f>ROUND('VETS-402'!N16,0)</f>
        <v>0</v>
      </c>
      <c r="H6">
        <f>ROUND('VETS-402'!P16,0)</f>
        <v>0</v>
      </c>
      <c r="I6">
        <f>ROUND('VETS-402'!R16,0)</f>
        <v>0</v>
      </c>
      <c r="J6">
        <f>ROUND('VETS-402'!T16,0)</f>
        <v>0</v>
      </c>
      <c r="K6">
        <f>ROUND('VETS-402'!X16,0)</f>
        <v>0</v>
      </c>
      <c r="L6">
        <f>ROUND('VETS-402'!Z16,0)</f>
        <v>0</v>
      </c>
      <c r="M6">
        <f>ROUND('VETS-402'!AB16,0)</f>
        <v>0</v>
      </c>
      <c r="N6">
        <f>ROUND('VETS-402'!AD16,0)</f>
        <v>0</v>
      </c>
    </row>
    <row r="7" spans="1:20" x14ac:dyDescent="0.3">
      <c r="A7" t="s">
        <v>108</v>
      </c>
      <c r="B7" s="219" t="s">
        <v>49</v>
      </c>
      <c r="C7">
        <f>ROUND('VETS-402'!D17,0)</f>
        <v>0</v>
      </c>
      <c r="D7">
        <f>ROUND('VETS-402'!F17,0)</f>
        <v>0</v>
      </c>
      <c r="E7">
        <f>ROUND('VETS-402'!H17,0)</f>
        <v>0</v>
      </c>
      <c r="F7">
        <f>ROUND('VETS-402'!J17,0)</f>
        <v>0</v>
      </c>
      <c r="G7">
        <f>ROUND('VETS-402'!N17,0)</f>
        <v>0</v>
      </c>
      <c r="H7">
        <f>ROUND('VETS-402'!P17,0)</f>
        <v>0</v>
      </c>
      <c r="I7">
        <f>ROUND('VETS-402'!R17,0)</f>
        <v>0</v>
      </c>
      <c r="J7">
        <f>ROUND('VETS-402'!T17,0)</f>
        <v>0</v>
      </c>
      <c r="K7">
        <f>ROUND('VETS-402'!X17,0)</f>
        <v>0</v>
      </c>
      <c r="L7">
        <f>ROUND('VETS-402'!Z17,0)</f>
        <v>0</v>
      </c>
      <c r="M7">
        <f>ROUND('VETS-402'!AB17,0)</f>
        <v>0</v>
      </c>
      <c r="N7">
        <f>ROUND('VETS-402'!AD17,0)</f>
        <v>0</v>
      </c>
    </row>
    <row r="8" spans="1:20" x14ac:dyDescent="0.3">
      <c r="A8" t="s">
        <v>108</v>
      </c>
      <c r="B8" s="219" t="s">
        <v>50</v>
      </c>
      <c r="C8">
        <f>ROUND('VETS-402'!D18,0)</f>
        <v>0</v>
      </c>
      <c r="D8">
        <f>ROUND('VETS-402'!F18,0)</f>
        <v>0</v>
      </c>
      <c r="E8">
        <f>ROUND('VETS-402'!H18,0)</f>
        <v>0</v>
      </c>
      <c r="F8">
        <f>ROUND('VETS-402'!J18,0)</f>
        <v>0</v>
      </c>
      <c r="G8">
        <f>ROUND('VETS-402'!N18,0)</f>
        <v>0</v>
      </c>
      <c r="H8">
        <f>ROUND('VETS-402'!P18,0)</f>
        <v>0</v>
      </c>
      <c r="I8">
        <f>ROUND('VETS-402'!R18,0)</f>
        <v>0</v>
      </c>
      <c r="J8">
        <f>ROUND('VETS-402'!T18,0)</f>
        <v>0</v>
      </c>
      <c r="K8">
        <f>ROUND('VETS-402'!X18,0)</f>
        <v>0</v>
      </c>
      <c r="L8">
        <f>ROUND('VETS-402'!Z18,0)</f>
        <v>0</v>
      </c>
      <c r="M8">
        <f>ROUND('VETS-402'!AB18,0)</f>
        <v>0</v>
      </c>
      <c r="N8">
        <f>ROUND('VETS-402'!AD18,0)</f>
        <v>0</v>
      </c>
    </row>
    <row r="9" spans="1:20" x14ac:dyDescent="0.3">
      <c r="A9" t="s">
        <v>108</v>
      </c>
      <c r="B9" s="219" t="s">
        <v>51</v>
      </c>
      <c r="C9">
        <f>ROUND('VETS-402'!D19,0)</f>
        <v>0</v>
      </c>
      <c r="D9">
        <f>ROUND('VETS-402'!F19,0)</f>
        <v>0</v>
      </c>
      <c r="E9">
        <f>ROUND('VETS-402'!H19,0)</f>
        <v>0</v>
      </c>
      <c r="F9">
        <f>ROUND('VETS-402'!J19,0)</f>
        <v>0</v>
      </c>
      <c r="G9">
        <f>ROUND('VETS-402'!N19,0)</f>
        <v>0</v>
      </c>
      <c r="H9">
        <f>ROUND('VETS-402'!P19,0)</f>
        <v>0</v>
      </c>
      <c r="I9">
        <f>ROUND('VETS-402'!R19,0)</f>
        <v>0</v>
      </c>
      <c r="J9">
        <f>ROUND('VETS-402'!T19,0)</f>
        <v>0</v>
      </c>
      <c r="K9">
        <f>ROUND('VETS-402'!X19,0)</f>
        <v>0</v>
      </c>
      <c r="L9">
        <f>ROUND('VETS-402'!Z19,0)</f>
        <v>0</v>
      </c>
      <c r="M9">
        <f>ROUND('VETS-402'!AB19,0)</f>
        <v>0</v>
      </c>
      <c r="N9">
        <f>ROUND('VETS-402'!AD19,0)</f>
        <v>0</v>
      </c>
    </row>
    <row r="10" spans="1:20" x14ac:dyDescent="0.3">
      <c r="A10" t="s">
        <v>108</v>
      </c>
      <c r="B10" s="219" t="s">
        <v>52</v>
      </c>
      <c r="C10">
        <f>ROUND('VETS-402'!D20,0)</f>
        <v>0</v>
      </c>
      <c r="D10">
        <f>ROUND('VETS-402'!F20,0)</f>
        <v>0</v>
      </c>
      <c r="E10">
        <f>ROUND('VETS-402'!H20,0)</f>
        <v>0</v>
      </c>
      <c r="F10">
        <f>ROUND('VETS-402'!J20,0)</f>
        <v>0</v>
      </c>
      <c r="G10">
        <f>ROUND('VETS-402'!N20,0)</f>
        <v>0</v>
      </c>
      <c r="H10">
        <f>ROUND('VETS-402'!P20,0)</f>
        <v>0</v>
      </c>
      <c r="I10">
        <f>ROUND('VETS-402'!R20,0)</f>
        <v>0</v>
      </c>
      <c r="J10">
        <f>ROUND('VETS-402'!T20,0)</f>
        <v>0</v>
      </c>
      <c r="K10">
        <f>ROUND('VETS-402'!X20,0)</f>
        <v>0</v>
      </c>
      <c r="L10">
        <f>ROUND('VETS-402'!Z20,0)</f>
        <v>0</v>
      </c>
      <c r="M10">
        <f>ROUND('VETS-402'!AB20,0)</f>
        <v>0</v>
      </c>
      <c r="N10">
        <f>ROUND('VETS-402'!AD20,0)</f>
        <v>0</v>
      </c>
    </row>
    <row r="11" spans="1:20" x14ac:dyDescent="0.3">
      <c r="A11" t="s">
        <v>108</v>
      </c>
      <c r="B11" s="219" t="s">
        <v>53</v>
      </c>
      <c r="C11">
        <f>ROUND('VETS-402'!D21,0)</f>
        <v>0</v>
      </c>
      <c r="D11">
        <f>ROUND('VETS-402'!F21,0)</f>
        <v>0</v>
      </c>
      <c r="E11">
        <f>ROUND('VETS-402'!H21,0)</f>
        <v>0</v>
      </c>
      <c r="F11">
        <f>ROUND('VETS-402'!J21,0)</f>
        <v>0</v>
      </c>
      <c r="G11">
        <f>ROUND('VETS-402'!N21,0)</f>
        <v>0</v>
      </c>
      <c r="H11">
        <f>ROUND('VETS-402'!P21,0)</f>
        <v>0</v>
      </c>
      <c r="I11">
        <f>ROUND('VETS-402'!R21,0)</f>
        <v>0</v>
      </c>
      <c r="J11">
        <f>ROUND('VETS-402'!T21,0)</f>
        <v>0</v>
      </c>
      <c r="K11">
        <f>ROUND('VETS-402'!X21,0)</f>
        <v>0</v>
      </c>
      <c r="L11">
        <f>ROUND('VETS-402'!Z21,0)</f>
        <v>0</v>
      </c>
      <c r="M11">
        <f>ROUND('VETS-402'!AB21,0)</f>
        <v>0</v>
      </c>
      <c r="N11">
        <f>ROUND('VETS-402'!AD21,0)</f>
        <v>0</v>
      </c>
    </row>
    <row r="12" spans="1:20" x14ac:dyDescent="0.3">
      <c r="A12" t="s">
        <v>109</v>
      </c>
      <c r="B12" s="219" t="s">
        <v>57</v>
      </c>
      <c r="C12" s="34">
        <f>'VETS-402'!D26</f>
        <v>0</v>
      </c>
      <c r="D12" s="34">
        <f>'VETS-402'!F26</f>
        <v>0</v>
      </c>
      <c r="E12" s="34">
        <f>'VETS-402'!H26</f>
        <v>0</v>
      </c>
      <c r="F12" s="34">
        <f>'VETS-402'!J26</f>
        <v>0</v>
      </c>
      <c r="G12" s="34" t="str">
        <f>'VETS-402'!N26</f>
        <v>N/A</v>
      </c>
      <c r="H12" s="34" t="str">
        <f>'VETS-402'!P26</f>
        <v>N/A</v>
      </c>
      <c r="I12" s="34" t="str">
        <f>'VETS-402'!R26</f>
        <v>N/A</v>
      </c>
      <c r="J12" s="34" t="str">
        <f>'VETS-402'!T26</f>
        <v>N/A</v>
      </c>
      <c r="K12" s="34" t="str">
        <f>'VETS-402'!X26</f>
        <v>N/A</v>
      </c>
      <c r="L12" s="34" t="str">
        <f>'VETS-402'!Z26</f>
        <v>N/A</v>
      </c>
      <c r="M12" s="34" t="str">
        <f>'VETS-402'!AB26</f>
        <v>N/A</v>
      </c>
      <c r="N12" s="34" t="str">
        <f>'VETS-402'!AD26</f>
        <v>N/A</v>
      </c>
    </row>
    <row r="13" spans="1:20" x14ac:dyDescent="0.3">
      <c r="A13" t="s">
        <v>109</v>
      </c>
      <c r="B13" s="219" t="s">
        <v>59</v>
      </c>
      <c r="C13" s="34">
        <f>'VETS-402'!D27</f>
        <v>0</v>
      </c>
      <c r="D13" s="34">
        <f>'VETS-402'!F27</f>
        <v>0</v>
      </c>
      <c r="E13" s="34">
        <f>'VETS-402'!H27</f>
        <v>0</v>
      </c>
      <c r="F13" s="34">
        <f>'VETS-402'!J27</f>
        <v>0</v>
      </c>
      <c r="G13" s="34">
        <f>'VETS-402'!N27</f>
        <v>0</v>
      </c>
      <c r="H13" s="34">
        <f>'VETS-402'!P27</f>
        <v>0</v>
      </c>
      <c r="I13" s="34">
        <f>'VETS-402'!R27</f>
        <v>0</v>
      </c>
      <c r="J13" s="34">
        <f>'VETS-402'!T27</f>
        <v>0</v>
      </c>
      <c r="K13" s="34">
        <f>'VETS-402'!X27</f>
        <v>0</v>
      </c>
      <c r="L13" s="34">
        <f>'VETS-402'!Z27</f>
        <v>0</v>
      </c>
      <c r="M13" s="34">
        <f>'VETS-402'!AB27</f>
        <v>0</v>
      </c>
      <c r="N13" s="34">
        <f>'VETS-402'!AD27</f>
        <v>0</v>
      </c>
    </row>
    <row r="14" spans="1:20" x14ac:dyDescent="0.3">
      <c r="A14" t="s">
        <v>109</v>
      </c>
      <c r="B14" s="219" t="s">
        <v>60</v>
      </c>
      <c r="C14" s="34">
        <f>'VETS-402'!D28</f>
        <v>0</v>
      </c>
      <c r="D14" s="34">
        <f>'VETS-402'!F28</f>
        <v>0</v>
      </c>
      <c r="E14" s="34">
        <f>'VETS-402'!H28</f>
        <v>0</v>
      </c>
      <c r="F14" s="34">
        <f>'VETS-402'!J28</f>
        <v>0</v>
      </c>
      <c r="G14" s="34">
        <f>'VETS-402'!N28</f>
        <v>0</v>
      </c>
      <c r="H14" s="34">
        <f>'VETS-402'!P28</f>
        <v>0</v>
      </c>
      <c r="I14" s="34">
        <f>'VETS-402'!R28</f>
        <v>0</v>
      </c>
      <c r="J14" s="34">
        <f>'VETS-402'!T28</f>
        <v>0</v>
      </c>
      <c r="K14" s="34">
        <f>'VETS-402'!X28</f>
        <v>0</v>
      </c>
      <c r="L14" s="34">
        <f>'VETS-402'!Z28</f>
        <v>0</v>
      </c>
      <c r="M14" s="34">
        <f>'VETS-402'!AB28</f>
        <v>0</v>
      </c>
      <c r="N14" s="34">
        <f>'VETS-402'!AD28</f>
        <v>0</v>
      </c>
    </row>
    <row r="15" spans="1:20" x14ac:dyDescent="0.3">
      <c r="A15" t="s">
        <v>109</v>
      </c>
      <c r="B15" s="219" t="s">
        <v>61</v>
      </c>
      <c r="C15" s="34">
        <f>'VETS-402'!D29</f>
        <v>0</v>
      </c>
      <c r="D15" s="34">
        <f>'VETS-402'!F29</f>
        <v>0</v>
      </c>
      <c r="E15" s="34">
        <f>'VETS-402'!H29</f>
        <v>0</v>
      </c>
      <c r="F15" s="34">
        <f>'VETS-402'!J29</f>
        <v>0</v>
      </c>
      <c r="G15" s="34">
        <f>'VETS-402'!N29</f>
        <v>0</v>
      </c>
      <c r="H15" s="34">
        <f>'VETS-402'!P29</f>
        <v>0</v>
      </c>
      <c r="I15" s="34">
        <f>'VETS-402'!R29</f>
        <v>0</v>
      </c>
      <c r="J15" s="34">
        <f>'VETS-402'!T29</f>
        <v>0</v>
      </c>
      <c r="K15" s="34">
        <f>'VETS-402'!X29</f>
        <v>0</v>
      </c>
      <c r="L15" s="34">
        <f>'VETS-402'!Z29</f>
        <v>0</v>
      </c>
      <c r="M15" s="34">
        <f>'VETS-402'!AB29</f>
        <v>0</v>
      </c>
      <c r="N15" s="34">
        <f>'VETS-402'!AD29</f>
        <v>0</v>
      </c>
    </row>
    <row r="16" spans="1:20" x14ac:dyDescent="0.3">
      <c r="A16" t="s">
        <v>109</v>
      </c>
      <c r="B16" s="219" t="s">
        <v>62</v>
      </c>
      <c r="C16" s="34">
        <f>'VETS-402'!D30</f>
        <v>0</v>
      </c>
      <c r="D16" s="34">
        <f>'VETS-402'!F30</f>
        <v>0</v>
      </c>
      <c r="E16" s="34">
        <f>'VETS-402'!H30</f>
        <v>0</v>
      </c>
      <c r="F16" s="34">
        <f>'VETS-402'!J30</f>
        <v>0</v>
      </c>
      <c r="G16" s="34">
        <f>'VETS-402'!N30</f>
        <v>0</v>
      </c>
      <c r="H16" s="34">
        <f>'VETS-402'!P30</f>
        <v>0</v>
      </c>
      <c r="I16" s="34">
        <f>'VETS-402'!R30</f>
        <v>0</v>
      </c>
      <c r="J16" s="34">
        <f>'VETS-402'!T30</f>
        <v>0</v>
      </c>
      <c r="K16" s="34">
        <f>'VETS-402'!X30</f>
        <v>0</v>
      </c>
      <c r="L16" s="34">
        <f>'VETS-402'!Z30</f>
        <v>0</v>
      </c>
      <c r="M16" s="34">
        <f>'VETS-402'!AB30</f>
        <v>0</v>
      </c>
      <c r="N16" s="34">
        <f>'VETS-402'!AD30</f>
        <v>0</v>
      </c>
    </row>
    <row r="17" spans="1:14" x14ac:dyDescent="0.3">
      <c r="A17" t="s">
        <v>109</v>
      </c>
      <c r="B17" s="219" t="s">
        <v>63</v>
      </c>
      <c r="C17" s="34">
        <f>'VETS-402'!D31</f>
        <v>0</v>
      </c>
      <c r="D17" s="34">
        <f>'VETS-402'!F31</f>
        <v>0</v>
      </c>
      <c r="E17" s="34">
        <f>'VETS-402'!H31</f>
        <v>0</v>
      </c>
      <c r="F17" s="34">
        <f>'VETS-402'!J31</f>
        <v>0</v>
      </c>
      <c r="G17" s="34">
        <f>'VETS-402'!N31</f>
        <v>0</v>
      </c>
      <c r="H17" s="34">
        <f>'VETS-402'!P31</f>
        <v>0</v>
      </c>
      <c r="I17" s="34">
        <f>'VETS-402'!R31</f>
        <v>0</v>
      </c>
      <c r="J17" s="34">
        <f>'VETS-402'!T31</f>
        <v>0</v>
      </c>
      <c r="K17" s="34">
        <f>'VETS-402'!X31</f>
        <v>0</v>
      </c>
      <c r="L17" s="34">
        <f>'VETS-402'!Z31</f>
        <v>0</v>
      </c>
      <c r="M17" s="34">
        <f>'VETS-402'!AB31</f>
        <v>0</v>
      </c>
      <c r="N17" s="34">
        <f>'VETS-402'!AD31</f>
        <v>0</v>
      </c>
    </row>
    <row r="18" spans="1:14" x14ac:dyDescent="0.3">
      <c r="A18" t="s">
        <v>110</v>
      </c>
      <c r="B18" s="219" t="s">
        <v>434</v>
      </c>
      <c r="C18" s="34">
        <f>'VETS-402'!D35</f>
        <v>0</v>
      </c>
      <c r="D18" s="34">
        <f>'VETS-402'!F35</f>
        <v>0</v>
      </c>
      <c r="E18" s="34">
        <f>'VETS-402'!H35</f>
        <v>0</v>
      </c>
      <c r="F18" s="34">
        <f>'VETS-402'!J35</f>
        <v>0</v>
      </c>
      <c r="G18" s="34" t="str">
        <f>'VETS-402'!N35</f>
        <v>N/A</v>
      </c>
      <c r="H18" s="34" t="str">
        <f>'VETS-402'!P35</f>
        <v>N/A</v>
      </c>
      <c r="I18" s="34" t="str">
        <f>'VETS-402'!R35</f>
        <v>N/A</v>
      </c>
      <c r="J18" s="34" t="str">
        <f>'VETS-402'!T35</f>
        <v>N/A</v>
      </c>
      <c r="K18" s="34" t="str">
        <f>'VETS-402'!X35</f>
        <v>N/A</v>
      </c>
      <c r="L18" s="34" t="str">
        <f>'VETS-402'!Z35</f>
        <v>N/A</v>
      </c>
      <c r="M18" s="34" t="str">
        <f>'VETS-402'!AB35</f>
        <v>N/A</v>
      </c>
      <c r="N18" s="34" t="str">
        <f>'VETS-402'!AD35</f>
        <v>N/A</v>
      </c>
    </row>
    <row r="19" spans="1:14" x14ac:dyDescent="0.3">
      <c r="A19" t="s">
        <v>110</v>
      </c>
      <c r="B19" s="219" t="s">
        <v>435</v>
      </c>
      <c r="C19" s="34">
        <f>'VETS-402'!D36</f>
        <v>0</v>
      </c>
      <c r="D19" s="34">
        <f>'VETS-402'!F36</f>
        <v>0</v>
      </c>
      <c r="E19" s="34">
        <f>'VETS-402'!H36</f>
        <v>0</v>
      </c>
      <c r="F19" s="34">
        <f>'VETS-402'!J36</f>
        <v>0</v>
      </c>
      <c r="G19" s="34">
        <f>'VETS-402'!N36</f>
        <v>0</v>
      </c>
      <c r="H19" s="34">
        <f>'VETS-402'!P36</f>
        <v>0</v>
      </c>
      <c r="I19" s="34">
        <f>'VETS-402'!R36</f>
        <v>0</v>
      </c>
      <c r="J19" s="34">
        <f>'VETS-402'!T36</f>
        <v>0</v>
      </c>
      <c r="K19" s="34">
        <f>'VETS-402'!X36</f>
        <v>0</v>
      </c>
      <c r="L19" s="34">
        <f>'VETS-402'!Z36</f>
        <v>0</v>
      </c>
      <c r="M19" s="34">
        <f>'VETS-402'!AB36</f>
        <v>0</v>
      </c>
      <c r="N19" s="34">
        <f>'VETS-402'!AD36</f>
        <v>0</v>
      </c>
    </row>
    <row r="20" spans="1:14" x14ac:dyDescent="0.3">
      <c r="A20" t="s">
        <v>110</v>
      </c>
      <c r="B20" s="219" t="s">
        <v>436</v>
      </c>
      <c r="C20" s="34">
        <f>'VETS-402'!D37</f>
        <v>0</v>
      </c>
      <c r="D20" s="34">
        <f>'VETS-402'!F37</f>
        <v>0</v>
      </c>
      <c r="E20" s="34">
        <f>'VETS-402'!H37</f>
        <v>0</v>
      </c>
      <c r="F20" s="34">
        <f>'VETS-402'!J37</f>
        <v>0</v>
      </c>
      <c r="G20" s="34">
        <f>'VETS-402'!N37</f>
        <v>0</v>
      </c>
      <c r="H20" s="34">
        <f>'VETS-402'!P37</f>
        <v>0</v>
      </c>
      <c r="I20" s="34">
        <f>'VETS-402'!R37</f>
        <v>0</v>
      </c>
      <c r="J20" s="34">
        <f>'VETS-402'!T37</f>
        <v>0</v>
      </c>
      <c r="K20" s="34">
        <f>'VETS-402'!X37</f>
        <v>0</v>
      </c>
      <c r="L20" s="34">
        <f>'VETS-402'!Z37</f>
        <v>0</v>
      </c>
      <c r="M20" s="34">
        <f>'VETS-402'!AB37</f>
        <v>0</v>
      </c>
      <c r="N20" s="34">
        <f>'VETS-402'!AD37</f>
        <v>0</v>
      </c>
    </row>
    <row r="21" spans="1:14" x14ac:dyDescent="0.3">
      <c r="A21" t="s">
        <v>110</v>
      </c>
      <c r="B21" s="219" t="s">
        <v>437</v>
      </c>
      <c r="C21" s="34">
        <f>'VETS-402'!D38</f>
        <v>0</v>
      </c>
      <c r="D21" s="34">
        <f>'VETS-402'!F38</f>
        <v>0</v>
      </c>
      <c r="E21" s="34">
        <f>'VETS-402'!H38</f>
        <v>0</v>
      </c>
      <c r="F21" s="34">
        <f>'VETS-402'!J38</f>
        <v>0</v>
      </c>
      <c r="G21" s="34">
        <f>'VETS-402'!N38</f>
        <v>0</v>
      </c>
      <c r="H21" s="34">
        <f>'VETS-402'!P38</f>
        <v>0</v>
      </c>
      <c r="I21" s="34">
        <f>'VETS-402'!R38</f>
        <v>0</v>
      </c>
      <c r="J21" s="34">
        <f>'VETS-402'!T38</f>
        <v>0</v>
      </c>
      <c r="K21" s="34">
        <f>'VETS-402'!X38</f>
        <v>0</v>
      </c>
      <c r="L21" s="34">
        <f>'VETS-402'!Z38</f>
        <v>0</v>
      </c>
      <c r="M21" s="34">
        <f>'VETS-402'!AB38</f>
        <v>0</v>
      </c>
      <c r="N21" s="34">
        <f>'VETS-402'!AD38</f>
        <v>0</v>
      </c>
    </row>
    <row r="22" spans="1:14" x14ac:dyDescent="0.3">
      <c r="A22" t="s">
        <v>110</v>
      </c>
      <c r="B22" s="219" t="s">
        <v>438</v>
      </c>
      <c r="C22" s="34">
        <f>'VETS-402'!D39</f>
        <v>0</v>
      </c>
      <c r="D22" s="34">
        <f>'VETS-402'!F39</f>
        <v>0</v>
      </c>
      <c r="E22" s="34">
        <f>'VETS-402'!H39</f>
        <v>0</v>
      </c>
      <c r="F22" s="34">
        <f>'VETS-402'!J39</f>
        <v>0</v>
      </c>
      <c r="G22" s="34">
        <f>'VETS-402'!N39</f>
        <v>0</v>
      </c>
      <c r="H22" s="34">
        <f>'VETS-402'!P39</f>
        <v>0</v>
      </c>
      <c r="I22" s="34">
        <f>'VETS-402'!R39</f>
        <v>0</v>
      </c>
      <c r="J22" s="34">
        <f>'VETS-402'!T39</f>
        <v>0</v>
      </c>
      <c r="K22" s="34">
        <f>'VETS-402'!X39</f>
        <v>0</v>
      </c>
      <c r="L22" s="34">
        <f>'VETS-402'!Z39</f>
        <v>0</v>
      </c>
      <c r="M22" s="34">
        <f>'VETS-402'!AB39</f>
        <v>0</v>
      </c>
      <c r="N22" s="34">
        <f>'VETS-402'!AD39</f>
        <v>0</v>
      </c>
    </row>
    <row r="23" spans="1:14" x14ac:dyDescent="0.3">
      <c r="A23" t="s">
        <v>110</v>
      </c>
      <c r="B23" s="219" t="s">
        <v>439</v>
      </c>
      <c r="C23" s="34">
        <f>'VETS-402'!D40</f>
        <v>0</v>
      </c>
      <c r="D23" s="34">
        <f>'VETS-402'!F40</f>
        <v>0</v>
      </c>
      <c r="E23" s="34">
        <f>'VETS-402'!H40</f>
        <v>0</v>
      </c>
      <c r="F23" s="34">
        <f>'VETS-402'!J40</f>
        <v>0</v>
      </c>
      <c r="G23" s="34">
        <f>'VETS-402'!N40</f>
        <v>0</v>
      </c>
      <c r="H23" s="34">
        <f>'VETS-402'!P40</f>
        <v>0</v>
      </c>
      <c r="I23" s="34">
        <f>'VETS-402'!R40</f>
        <v>0</v>
      </c>
      <c r="J23" s="34">
        <f>'VETS-402'!T40</f>
        <v>0</v>
      </c>
      <c r="K23" s="34">
        <f>'VETS-402'!X40</f>
        <v>0</v>
      </c>
      <c r="L23" s="34">
        <f>'VETS-402'!Z40</f>
        <v>0</v>
      </c>
      <c r="M23" s="34">
        <f>'VETS-402'!AB40</f>
        <v>0</v>
      </c>
      <c r="N23" s="34">
        <f>'VETS-402'!AD40</f>
        <v>0</v>
      </c>
    </row>
    <row r="24" spans="1:14" x14ac:dyDescent="0.3">
      <c r="A24" t="s">
        <v>111</v>
      </c>
      <c r="B24" s="219" t="s">
        <v>73</v>
      </c>
      <c r="C24" s="34">
        <f>'VETS-402'!D44</f>
        <v>0</v>
      </c>
      <c r="D24" s="34">
        <f>'VETS-402'!F44</f>
        <v>0</v>
      </c>
      <c r="E24" s="34">
        <f>'VETS-402'!H44</f>
        <v>0</v>
      </c>
      <c r="F24" s="34">
        <f>'VETS-402'!J44</f>
        <v>0</v>
      </c>
      <c r="G24" s="34" t="str">
        <f>'VETS-402'!N44</f>
        <v>N/A</v>
      </c>
      <c r="H24" s="34" t="str">
        <f>'VETS-402'!P44</f>
        <v>N/A</v>
      </c>
      <c r="I24" s="34" t="str">
        <f>'VETS-402'!R44</f>
        <v>N/A</v>
      </c>
      <c r="J24" s="34" t="str">
        <f>'VETS-402'!T44</f>
        <v>N/A</v>
      </c>
      <c r="K24" s="34" t="str">
        <f>'VETS-402'!X44</f>
        <v>N/A</v>
      </c>
      <c r="L24" s="34" t="str">
        <f>'VETS-402'!Z44</f>
        <v>N/A</v>
      </c>
      <c r="M24" s="34" t="str">
        <f>'VETS-402'!AB44</f>
        <v>N/A</v>
      </c>
      <c r="N24" s="34" t="str">
        <f>'VETS-402'!AD44</f>
        <v>N/A</v>
      </c>
    </row>
    <row r="25" spans="1:14" x14ac:dyDescent="0.3">
      <c r="A25" t="s">
        <v>111</v>
      </c>
      <c r="B25" s="219" t="s">
        <v>74</v>
      </c>
      <c r="C25" s="34">
        <f>'VETS-402'!D45</f>
        <v>0</v>
      </c>
      <c r="D25" s="34">
        <f>'VETS-402'!F45</f>
        <v>0</v>
      </c>
      <c r="E25" s="34">
        <f>'VETS-402'!H45</f>
        <v>0</v>
      </c>
      <c r="F25" s="34">
        <f>'VETS-402'!J45</f>
        <v>0</v>
      </c>
      <c r="G25" s="34">
        <f>'VETS-402'!N45</f>
        <v>0</v>
      </c>
      <c r="H25" s="34">
        <f>'VETS-402'!P45</f>
        <v>0</v>
      </c>
      <c r="I25" s="34">
        <f>'VETS-402'!R45</f>
        <v>0</v>
      </c>
      <c r="J25" s="34">
        <f>'VETS-402'!T45</f>
        <v>0</v>
      </c>
      <c r="K25" s="34">
        <f>'VETS-402'!X45</f>
        <v>0</v>
      </c>
      <c r="L25" s="34">
        <f>'VETS-402'!Z45</f>
        <v>0</v>
      </c>
      <c r="M25" s="34">
        <f>'VETS-402'!AB45</f>
        <v>0</v>
      </c>
      <c r="N25" s="34">
        <f>'VETS-402'!AD45</f>
        <v>0</v>
      </c>
    </row>
    <row r="26" spans="1:14" x14ac:dyDescent="0.3">
      <c r="A26" t="s">
        <v>111</v>
      </c>
      <c r="B26" s="219" t="s">
        <v>75</v>
      </c>
      <c r="C26" s="34">
        <f>'VETS-402'!D46</f>
        <v>0</v>
      </c>
      <c r="D26" s="34">
        <f>'VETS-402'!F46</f>
        <v>0</v>
      </c>
      <c r="E26" s="34">
        <f>'VETS-402'!H46</f>
        <v>0</v>
      </c>
      <c r="F26" s="34">
        <f>'VETS-402'!J46</f>
        <v>0</v>
      </c>
      <c r="G26" s="34">
        <f>'VETS-402'!N46</f>
        <v>0</v>
      </c>
      <c r="H26" s="34">
        <f>'VETS-402'!P46</f>
        <v>0</v>
      </c>
      <c r="I26" s="34">
        <f>'VETS-402'!R46</f>
        <v>0</v>
      </c>
      <c r="J26" s="34">
        <f>'VETS-402'!T46</f>
        <v>0</v>
      </c>
      <c r="K26" s="34">
        <f>'VETS-402'!X46</f>
        <v>0</v>
      </c>
      <c r="L26" s="34">
        <f>'VETS-402'!Z46</f>
        <v>0</v>
      </c>
      <c r="M26" s="34">
        <f>'VETS-402'!AB46</f>
        <v>0</v>
      </c>
      <c r="N26" s="34">
        <f>'VETS-402'!AD46</f>
        <v>0</v>
      </c>
    </row>
    <row r="27" spans="1:14" x14ac:dyDescent="0.3">
      <c r="A27" t="s">
        <v>111</v>
      </c>
      <c r="B27" s="219" t="s">
        <v>76</v>
      </c>
      <c r="C27" s="34">
        <f>'VETS-402'!D47</f>
        <v>0</v>
      </c>
      <c r="D27" s="34">
        <f>'VETS-402'!F47</f>
        <v>0</v>
      </c>
      <c r="E27" s="34">
        <f>'VETS-402'!H47</f>
        <v>0</v>
      </c>
      <c r="F27" s="34">
        <f>'VETS-402'!J47</f>
        <v>0</v>
      </c>
      <c r="G27" s="34">
        <f>'VETS-402'!N47</f>
        <v>0</v>
      </c>
      <c r="H27" s="34">
        <f>'VETS-402'!P47</f>
        <v>0</v>
      </c>
      <c r="I27" s="34">
        <f>'VETS-402'!R47</f>
        <v>0</v>
      </c>
      <c r="J27" s="34">
        <f>'VETS-402'!T47</f>
        <v>0</v>
      </c>
      <c r="K27" s="34">
        <f>'VETS-402'!X47</f>
        <v>0</v>
      </c>
      <c r="L27" s="34">
        <f>'VETS-402'!Z47</f>
        <v>0</v>
      </c>
      <c r="M27" s="34">
        <f>'VETS-402'!AB47</f>
        <v>0</v>
      </c>
      <c r="N27" s="34">
        <f>'VETS-402'!AD47</f>
        <v>0</v>
      </c>
    </row>
    <row r="28" spans="1:14" x14ac:dyDescent="0.3">
      <c r="A28" t="s">
        <v>111</v>
      </c>
      <c r="B28" s="219" t="s">
        <v>77</v>
      </c>
      <c r="C28" s="34">
        <f>'VETS-402'!D48</f>
        <v>0</v>
      </c>
      <c r="D28" s="34">
        <f>'VETS-402'!F48</f>
        <v>0</v>
      </c>
      <c r="E28" s="34">
        <f>'VETS-402'!H48</f>
        <v>0</v>
      </c>
      <c r="F28" s="34">
        <f>'VETS-402'!J48</f>
        <v>0</v>
      </c>
      <c r="G28" s="34">
        <f>'VETS-402'!N48</f>
        <v>0</v>
      </c>
      <c r="H28" s="34">
        <f>'VETS-402'!P48</f>
        <v>0</v>
      </c>
      <c r="I28" s="34">
        <f>'VETS-402'!R48</f>
        <v>0</v>
      </c>
      <c r="J28" s="34">
        <f>'VETS-402'!T48</f>
        <v>0</v>
      </c>
      <c r="K28" s="34">
        <f>'VETS-402'!X48</f>
        <v>0</v>
      </c>
      <c r="L28" s="34">
        <f>'VETS-402'!Z48</f>
        <v>0</v>
      </c>
      <c r="M28" s="34">
        <f>'VETS-402'!AB48</f>
        <v>0</v>
      </c>
      <c r="N28" s="34">
        <f>'VETS-402'!AD48</f>
        <v>0</v>
      </c>
    </row>
    <row r="29" spans="1:14" x14ac:dyDescent="0.3">
      <c r="A29" t="s">
        <v>111</v>
      </c>
      <c r="B29" s="219" t="s">
        <v>78</v>
      </c>
      <c r="C29" s="34">
        <f>'VETS-402'!D49</f>
        <v>0</v>
      </c>
      <c r="D29" s="34">
        <f>'VETS-402'!F49</f>
        <v>0</v>
      </c>
      <c r="E29" s="34">
        <f>'VETS-402'!H49</f>
        <v>0</v>
      </c>
      <c r="F29" s="34">
        <f>'VETS-402'!J49</f>
        <v>0</v>
      </c>
      <c r="G29" s="34">
        <f>'VETS-402'!N49</f>
        <v>0</v>
      </c>
      <c r="H29" s="34">
        <f>'VETS-402'!P49</f>
        <v>0</v>
      </c>
      <c r="I29" s="34">
        <f>'VETS-402'!R49</f>
        <v>0</v>
      </c>
      <c r="J29" s="34">
        <f>'VETS-402'!T49</f>
        <v>0</v>
      </c>
      <c r="K29" s="34">
        <f>'VETS-402'!X49</f>
        <v>0</v>
      </c>
      <c r="L29" s="34">
        <f>'VETS-402'!Z49</f>
        <v>0</v>
      </c>
      <c r="M29" s="34">
        <f>'VETS-402'!AB49</f>
        <v>0</v>
      </c>
      <c r="N29" s="34">
        <f>'VETS-402'!AD49</f>
        <v>0</v>
      </c>
    </row>
    <row r="30" spans="1:14" x14ac:dyDescent="0.3">
      <c r="A30" t="s">
        <v>112</v>
      </c>
      <c r="B30" s="219" t="s">
        <v>81</v>
      </c>
      <c r="C30" s="34">
        <f>'VETS-402'!D53</f>
        <v>0</v>
      </c>
      <c r="D30" s="34">
        <f>'VETS-402'!F53</f>
        <v>0</v>
      </c>
      <c r="E30" s="34">
        <f>'VETS-402'!H53</f>
        <v>0</v>
      </c>
      <c r="F30" s="34">
        <f>'VETS-402'!J53</f>
        <v>0</v>
      </c>
      <c r="G30" s="34">
        <f>'VETS-402'!N53</f>
        <v>0</v>
      </c>
      <c r="H30" s="34">
        <f>'VETS-402'!P53</f>
        <v>0</v>
      </c>
      <c r="I30" s="34">
        <f>'VETS-402'!R53</f>
        <v>0</v>
      </c>
      <c r="J30" s="34">
        <f>'VETS-402'!T53</f>
        <v>0</v>
      </c>
      <c r="K30" s="34">
        <f>'VETS-402'!X53</f>
        <v>0</v>
      </c>
      <c r="L30" s="34">
        <f>'VETS-402'!Z53</f>
        <v>0</v>
      </c>
      <c r="M30" s="34">
        <f>'VETS-402'!AB53</f>
        <v>0</v>
      </c>
      <c r="N30" s="34">
        <f>'VETS-402'!AD53</f>
        <v>0</v>
      </c>
    </row>
    <row r="31" spans="1:14" x14ac:dyDescent="0.3">
      <c r="A31" t="s">
        <v>112</v>
      </c>
      <c r="B31" s="219" t="s">
        <v>82</v>
      </c>
      <c r="C31" s="34">
        <f>'VETS-402'!D54</f>
        <v>0</v>
      </c>
      <c r="D31" s="34">
        <f>'VETS-402'!F54</f>
        <v>0</v>
      </c>
      <c r="E31" s="34">
        <f>'VETS-402'!H54</f>
        <v>0</v>
      </c>
      <c r="F31" s="34">
        <f>'VETS-402'!J54</f>
        <v>0</v>
      </c>
      <c r="G31" s="34">
        <f>'VETS-402'!N54</f>
        <v>0</v>
      </c>
      <c r="H31" s="34">
        <f>'VETS-402'!P54</f>
        <v>0</v>
      </c>
      <c r="I31" s="34">
        <f>'VETS-402'!R54</f>
        <v>0</v>
      </c>
      <c r="J31" s="34">
        <f>'VETS-402'!T54</f>
        <v>0</v>
      </c>
      <c r="K31" s="34">
        <f>'VETS-402'!X54</f>
        <v>0</v>
      </c>
      <c r="L31" s="34">
        <f>'VETS-402'!Z54</f>
        <v>0</v>
      </c>
      <c r="M31" s="34">
        <f>'VETS-402'!AB54</f>
        <v>0</v>
      </c>
      <c r="N31" s="34">
        <f>'VETS-402'!AD54</f>
        <v>0</v>
      </c>
    </row>
    <row r="32" spans="1:14" x14ac:dyDescent="0.3">
      <c r="A32" t="s">
        <v>112</v>
      </c>
      <c r="B32" s="219" t="s">
        <v>83</v>
      </c>
      <c r="C32" s="34">
        <f>'VETS-402'!D55</f>
        <v>0</v>
      </c>
      <c r="D32" s="34">
        <f>'VETS-402'!F55</f>
        <v>0</v>
      </c>
      <c r="E32" s="34">
        <f>'VETS-402'!H55</f>
        <v>0</v>
      </c>
      <c r="F32" s="34">
        <f>'VETS-402'!J55</f>
        <v>0</v>
      </c>
      <c r="G32" s="34">
        <f>'VETS-402'!N55</f>
        <v>0</v>
      </c>
      <c r="H32" s="34">
        <f>'VETS-402'!P55</f>
        <v>0</v>
      </c>
      <c r="I32" s="34">
        <f>'VETS-402'!R55</f>
        <v>0</v>
      </c>
      <c r="J32" s="34">
        <f>'VETS-402'!T55</f>
        <v>0</v>
      </c>
      <c r="K32" s="34">
        <f>'VETS-402'!X55</f>
        <v>0</v>
      </c>
      <c r="L32" s="34">
        <f>'VETS-402'!Z55</f>
        <v>0</v>
      </c>
      <c r="M32" s="34">
        <f>'VETS-402'!AB55</f>
        <v>0</v>
      </c>
      <c r="N32" s="34">
        <f>'VETS-402'!AD55</f>
        <v>0</v>
      </c>
    </row>
    <row r="33" spans="1:14" x14ac:dyDescent="0.3">
      <c r="A33" t="s">
        <v>113</v>
      </c>
      <c r="B33" s="219" t="s">
        <v>86</v>
      </c>
      <c r="C33" s="34">
        <f>'VETS-402'!D59</f>
        <v>0</v>
      </c>
      <c r="D33" s="34">
        <f>'VETS-402'!F59</f>
        <v>0</v>
      </c>
      <c r="E33" s="34">
        <f>'VETS-402'!H59</f>
        <v>0</v>
      </c>
      <c r="F33" s="34">
        <f>'VETS-402'!J59</f>
        <v>0</v>
      </c>
      <c r="G33" s="34">
        <f>'VETS-402'!N59</f>
        <v>0</v>
      </c>
      <c r="H33" s="34">
        <f>'VETS-402'!P59</f>
        <v>0</v>
      </c>
      <c r="I33" s="34">
        <f>'VETS-402'!R59</f>
        <v>0</v>
      </c>
      <c r="J33" s="34">
        <f>'VETS-402'!T59</f>
        <v>0</v>
      </c>
      <c r="K33" s="34">
        <f>'VETS-402'!X59</f>
        <v>0</v>
      </c>
      <c r="L33" s="34">
        <f>'VETS-402'!Z59</f>
        <v>0</v>
      </c>
      <c r="M33" s="34">
        <f>'VETS-402'!AB59</f>
        <v>0</v>
      </c>
      <c r="N33" s="34">
        <f>'VETS-402'!AD59</f>
        <v>0</v>
      </c>
    </row>
    <row r="34" spans="1:14" x14ac:dyDescent="0.3">
      <c r="A34" t="s">
        <v>113</v>
      </c>
      <c r="B34" s="219" t="s">
        <v>87</v>
      </c>
      <c r="C34" s="34">
        <f>'VETS-402'!D60</f>
        <v>0</v>
      </c>
      <c r="D34" s="34">
        <f>'VETS-402'!F60</f>
        <v>0</v>
      </c>
      <c r="E34" s="34">
        <f>'VETS-402'!H60</f>
        <v>0</v>
      </c>
      <c r="F34" s="34">
        <f>'VETS-402'!J60</f>
        <v>0</v>
      </c>
      <c r="G34" s="34">
        <f>'VETS-402'!N60</f>
        <v>0</v>
      </c>
      <c r="H34" s="34">
        <f>'VETS-402'!P60</f>
        <v>0</v>
      </c>
      <c r="I34" s="34">
        <f>'VETS-402'!R60</f>
        <v>0</v>
      </c>
      <c r="J34" s="34">
        <f>'VETS-402'!T60</f>
        <v>0</v>
      </c>
      <c r="K34" s="34">
        <f>'VETS-402'!X60</f>
        <v>0</v>
      </c>
      <c r="L34" s="34">
        <f>'VETS-402'!Z60</f>
        <v>0</v>
      </c>
      <c r="M34" s="34">
        <f>'VETS-402'!AB60</f>
        <v>0</v>
      </c>
      <c r="N34" s="34">
        <f>'VETS-402'!AD60</f>
        <v>0</v>
      </c>
    </row>
    <row r="35" spans="1:14" x14ac:dyDescent="0.3">
      <c r="A35" t="s">
        <v>113</v>
      </c>
      <c r="B35" s="219" t="s">
        <v>88</v>
      </c>
      <c r="C35" s="34">
        <f>'VETS-402'!D61</f>
        <v>0</v>
      </c>
      <c r="D35" s="34">
        <f>'VETS-402'!F61</f>
        <v>0</v>
      </c>
      <c r="E35" s="34">
        <f>'VETS-402'!H61</f>
        <v>0</v>
      </c>
      <c r="F35" s="34">
        <f>'VETS-402'!J61</f>
        <v>0</v>
      </c>
      <c r="G35" s="34">
        <f>'VETS-402'!N61</f>
        <v>0</v>
      </c>
      <c r="H35" s="34">
        <f>'VETS-402'!P61</f>
        <v>0</v>
      </c>
      <c r="I35" s="34">
        <f>'VETS-402'!R61</f>
        <v>0</v>
      </c>
      <c r="J35" s="34">
        <f>'VETS-402'!T61</f>
        <v>0</v>
      </c>
      <c r="K35" s="34">
        <f>'VETS-402'!X61</f>
        <v>0</v>
      </c>
      <c r="L35" s="34">
        <f>'VETS-402'!Z61</f>
        <v>0</v>
      </c>
      <c r="M35" s="34">
        <f>'VETS-402'!AB61</f>
        <v>0</v>
      </c>
      <c r="N35" s="34">
        <f>'VETS-402'!AD61</f>
        <v>0</v>
      </c>
    </row>
    <row r="36" spans="1:14" x14ac:dyDescent="0.3">
      <c r="A36" t="s">
        <v>114</v>
      </c>
      <c r="B36" s="219" t="s">
        <v>90</v>
      </c>
      <c r="C36">
        <f>ROUND('VETS-402'!D66,0)</f>
        <v>0</v>
      </c>
      <c r="D36">
        <f>ROUND('VETS-402'!F66,0)</f>
        <v>0</v>
      </c>
      <c r="E36">
        <f>ROUND('VETS-402'!H66,0)</f>
        <v>0</v>
      </c>
      <c r="F36">
        <f>ROUND('VETS-402'!J66,0)</f>
        <v>0</v>
      </c>
      <c r="G36">
        <f>ROUND('VETS-402'!N66,0)</f>
        <v>0</v>
      </c>
      <c r="H36">
        <f>ROUND('VETS-402'!P66,0)</f>
        <v>0</v>
      </c>
      <c r="I36">
        <f>ROUND('VETS-402'!R66,0)</f>
        <v>0</v>
      </c>
      <c r="J36">
        <f>ROUND('VETS-402'!T66,0)</f>
        <v>0</v>
      </c>
      <c r="K36">
        <f>ROUND('VETS-402'!X66,0)</f>
        <v>0</v>
      </c>
      <c r="L36">
        <f>ROUND('VETS-402'!Z66,0)</f>
        <v>0</v>
      </c>
      <c r="M36">
        <f>ROUND('VETS-402'!AB66,0)</f>
        <v>0</v>
      </c>
      <c r="N36">
        <f>ROUND('VETS-402'!AD66,0)</f>
        <v>0</v>
      </c>
    </row>
    <row r="37" spans="1:14" x14ac:dyDescent="0.3">
      <c r="A37" t="s">
        <v>114</v>
      </c>
      <c r="B37" s="219" t="s">
        <v>432</v>
      </c>
      <c r="C37">
        <f>ROUND('VETS-402'!D67,0)</f>
        <v>0</v>
      </c>
      <c r="D37">
        <f>ROUND('VETS-402'!F67,0)</f>
        <v>0</v>
      </c>
      <c r="E37">
        <f>ROUND('VETS-402'!H67,0)</f>
        <v>0</v>
      </c>
      <c r="F37">
        <f>ROUND('VETS-402'!J67,0)</f>
        <v>0</v>
      </c>
      <c r="G37">
        <f>ROUND('VETS-402'!N67,0)</f>
        <v>0</v>
      </c>
      <c r="H37">
        <f>ROUND('VETS-402'!P67,0)</f>
        <v>0</v>
      </c>
      <c r="I37">
        <f>ROUND('VETS-402'!R67,0)</f>
        <v>0</v>
      </c>
      <c r="J37">
        <f>ROUND('VETS-402'!T67,0)</f>
        <v>0</v>
      </c>
      <c r="K37">
        <f>ROUND('VETS-402'!X67,0)</f>
        <v>0</v>
      </c>
      <c r="L37">
        <f>ROUND('VETS-402'!Z67,0)</f>
        <v>0</v>
      </c>
      <c r="M37">
        <f>ROUND('VETS-402'!AB67,0)</f>
        <v>0</v>
      </c>
      <c r="N37">
        <f>ROUND('VETS-402'!AD67,0)</f>
        <v>0</v>
      </c>
    </row>
    <row r="38" spans="1:14" x14ac:dyDescent="0.3">
      <c r="A38" t="s">
        <v>114</v>
      </c>
      <c r="B38" s="219" t="s">
        <v>92</v>
      </c>
      <c r="C38">
        <f>ROUND('VETS-402'!D68,0)</f>
        <v>0</v>
      </c>
      <c r="D38">
        <f>ROUND('VETS-402'!F68,0)</f>
        <v>0</v>
      </c>
      <c r="E38">
        <f>ROUND('VETS-402'!H68,0)</f>
        <v>0</v>
      </c>
      <c r="F38">
        <f>ROUND('VETS-402'!J68,0)</f>
        <v>0</v>
      </c>
      <c r="G38">
        <f>ROUND('VETS-402'!N68,0)</f>
        <v>0</v>
      </c>
      <c r="H38">
        <f>ROUND('VETS-402'!P68,0)</f>
        <v>0</v>
      </c>
      <c r="I38">
        <f>ROUND('VETS-402'!R68,0)</f>
        <v>0</v>
      </c>
      <c r="J38">
        <f>ROUND('VETS-402'!T68,0)</f>
        <v>0</v>
      </c>
      <c r="K38">
        <f>ROUND('VETS-402'!X68,0)</f>
        <v>0</v>
      </c>
      <c r="L38">
        <f>ROUND('VETS-402'!Z68,0)</f>
        <v>0</v>
      </c>
      <c r="M38">
        <f>ROUND('VETS-402'!AB68,0)</f>
        <v>0</v>
      </c>
      <c r="N38">
        <f>ROUND('VETS-402'!AD68,0)</f>
        <v>0</v>
      </c>
    </row>
    <row r="39" spans="1:14" x14ac:dyDescent="0.3">
      <c r="A39" t="s">
        <v>114</v>
      </c>
      <c r="B39" s="219" t="s">
        <v>93</v>
      </c>
      <c r="C39">
        <f>ROUND('VETS-402'!D69,0)</f>
        <v>0</v>
      </c>
      <c r="D39">
        <f>ROUND('VETS-402'!F69,0)</f>
        <v>0</v>
      </c>
      <c r="E39">
        <f>ROUND('VETS-402'!H69,0)</f>
        <v>0</v>
      </c>
      <c r="F39">
        <f>ROUND('VETS-402'!J69,0)</f>
        <v>0</v>
      </c>
      <c r="G39">
        <f>ROUND('VETS-402'!N69,0)</f>
        <v>0</v>
      </c>
      <c r="H39">
        <f>ROUND('VETS-402'!P69,0)</f>
        <v>0</v>
      </c>
      <c r="I39">
        <f>ROUND('VETS-402'!R69,0)</f>
        <v>0</v>
      </c>
      <c r="J39">
        <f>ROUND('VETS-402'!T69,0)</f>
        <v>0</v>
      </c>
      <c r="K39">
        <f>ROUND('VETS-402'!X69,0)</f>
        <v>0</v>
      </c>
      <c r="L39">
        <f>ROUND('VETS-402'!Z69,0)</f>
        <v>0</v>
      </c>
      <c r="M39">
        <f>ROUND('VETS-402'!AB69,0)</f>
        <v>0</v>
      </c>
      <c r="N39">
        <f>ROUND('VETS-402'!AD69,0)</f>
        <v>0</v>
      </c>
    </row>
    <row r="40" spans="1:14" x14ac:dyDescent="0.3">
      <c r="A40" t="s">
        <v>114</v>
      </c>
      <c r="B40" s="219" t="s">
        <v>94</v>
      </c>
      <c r="C40">
        <f>ROUND('VETS-402'!D70,0)</f>
        <v>0</v>
      </c>
      <c r="D40">
        <f>ROUND('VETS-402'!F70,0)</f>
        <v>0</v>
      </c>
      <c r="E40">
        <f>ROUND('VETS-402'!H70,0)</f>
        <v>0</v>
      </c>
      <c r="F40">
        <f>ROUND('VETS-402'!J70,0)</f>
        <v>0</v>
      </c>
      <c r="G40">
        <f>ROUND('VETS-402'!N70,0)</f>
        <v>0</v>
      </c>
      <c r="H40">
        <f>ROUND('VETS-402'!P70,0)</f>
        <v>0</v>
      </c>
      <c r="I40">
        <f>ROUND('VETS-402'!R70,0)</f>
        <v>0</v>
      </c>
      <c r="J40">
        <f>ROUND('VETS-402'!T70,0)</f>
        <v>0</v>
      </c>
      <c r="K40">
        <f>ROUND('VETS-402'!X70,0)</f>
        <v>0</v>
      </c>
      <c r="L40">
        <f>ROUND('VETS-402'!Z70,0)</f>
        <v>0</v>
      </c>
      <c r="M40">
        <f>ROUND('VETS-402'!AB70,0)</f>
        <v>0</v>
      </c>
      <c r="N40">
        <f>ROUND('VETS-402'!AD70,0)</f>
        <v>0</v>
      </c>
    </row>
    <row r="41" spans="1:14" x14ac:dyDescent="0.3">
      <c r="A41" t="s">
        <v>114</v>
      </c>
      <c r="B41" s="219" t="s">
        <v>95</v>
      </c>
      <c r="C41">
        <f>ROUND('VETS-402'!D71,0)</f>
        <v>0</v>
      </c>
      <c r="D41">
        <f>ROUND('VETS-402'!F71,0)</f>
        <v>0</v>
      </c>
      <c r="E41">
        <f>ROUND('VETS-402'!H71,0)</f>
        <v>0</v>
      </c>
      <c r="F41">
        <f>ROUND('VETS-402'!J71,0)</f>
        <v>0</v>
      </c>
      <c r="G41">
        <f>ROUND('VETS-402'!N71,0)</f>
        <v>0</v>
      </c>
      <c r="H41">
        <f>ROUND('VETS-402'!P71,0)</f>
        <v>0</v>
      </c>
      <c r="I41">
        <f>ROUND('VETS-402'!R71,0)</f>
        <v>0</v>
      </c>
      <c r="J41">
        <f>ROUND('VETS-402'!T71,0)</f>
        <v>0</v>
      </c>
      <c r="K41">
        <f>ROUND('VETS-402'!X71,0)</f>
        <v>0</v>
      </c>
      <c r="L41">
        <f>ROUND('VETS-402'!Z71,0)</f>
        <v>0</v>
      </c>
      <c r="M41">
        <f>ROUND('VETS-402'!AB71,0)</f>
        <v>0</v>
      </c>
      <c r="N41">
        <f>ROUND('VETS-402'!AD71,0)</f>
        <v>0</v>
      </c>
    </row>
    <row r="42" spans="1:14" s="35" customFormat="1" x14ac:dyDescent="0.3">
      <c r="A42" s="35" t="str">
        <f>'VETS-402'!B73</f>
        <v>E.a</v>
      </c>
      <c r="B42" s="219" t="str">
        <f>'VETS-402'!C73</f>
        <v>Code</v>
      </c>
      <c r="C42" s="35" t="str">
        <f>'VETS-402'!D73</f>
        <v>SD43830</v>
      </c>
      <c r="D42" s="35" t="str">
        <f>'VETS-402'!E73</f>
        <v>SD43921</v>
      </c>
      <c r="E42" s="35" t="str">
        <f>'VETS-402'!G73</f>
        <v>SD44012</v>
      </c>
      <c r="F42" s="35">
        <f>'VETS-402'!I73</f>
        <v>0</v>
      </c>
      <c r="G42" s="35">
        <f>'VETS-402'!M73</f>
        <v>0</v>
      </c>
      <c r="H42" s="35">
        <f>'VETS-402'!O73</f>
        <v>0</v>
      </c>
      <c r="I42" s="35">
        <f>'VETS-402'!Q73</f>
        <v>0</v>
      </c>
      <c r="J42" s="35">
        <f>'VETS-402'!S73</f>
        <v>0</v>
      </c>
      <c r="K42" s="35">
        <f>'VETS-402'!W73</f>
        <v>0</v>
      </c>
      <c r="L42" s="35">
        <f>'VETS-402'!Y73</f>
        <v>0</v>
      </c>
      <c r="M42" s="35">
        <f>'VETS-402'!AA73</f>
        <v>0</v>
      </c>
      <c r="N42" s="35" t="e">
        <f>'VETS-402'!#REF!</f>
        <v>#REF!</v>
      </c>
    </row>
    <row r="43" spans="1:14" s="35" customFormat="1" x14ac:dyDescent="0.3">
      <c r="B43" s="219"/>
    </row>
    <row r="44" spans="1:14" s="35" customFormat="1" x14ac:dyDescent="0.3">
      <c r="B44" s="219"/>
    </row>
    <row r="45" spans="1:14" s="35" customFormat="1" x14ac:dyDescent="0.3">
      <c r="B45" s="219"/>
    </row>
    <row r="46" spans="1:14" s="35" customFormat="1" x14ac:dyDescent="0.3">
      <c r="B46" s="219"/>
    </row>
    <row r="47" spans="1:14" s="35" customFormat="1" x14ac:dyDescent="0.3">
      <c r="B47" s="219"/>
    </row>
    <row r="48" spans="1:14" s="35" customFormat="1" x14ac:dyDescent="0.3">
      <c r="B48" s="219"/>
    </row>
    <row r="49" spans="2:2" s="35" customFormat="1" x14ac:dyDescent="0.3">
      <c r="B49" s="219"/>
    </row>
    <row r="50" spans="2:2" s="35" customFormat="1" x14ac:dyDescent="0.3">
      <c r="B50" s="219"/>
    </row>
    <row r="51" spans="2:2" s="35" customFormat="1" x14ac:dyDescent="0.3">
      <c r="B51" s="219"/>
    </row>
  </sheetData>
  <sheetProtection algorithmName="SHA-512" hashValue="q4OZ6EW6/0R08YR5hZPwSd9eCB1aOuTIqofVNUSB3mS80aGN2f0f71nh/924usezzRgdZt4dOp80q3ZGS9kMzg==" saltValue="/44ZUXPmFGmiOOmz+fEESg==" spinCount="100000" sheet="1" objects="1" scenarios="1"/>
  <pageMargins left="0.7" right="0.7" top="0.75" bottom="0.75" header="0.3" footer="0.3"/>
  <legacyDrawing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1">
    <pageSetUpPr fitToPage="1"/>
  </sheetPr>
  <dimension ref="A1:Q65"/>
  <sheetViews>
    <sheetView showGridLines="0" zoomScaleNormal="100" workbookViewId="0">
      <selection activeCell="F5" sqref="F5:G5"/>
    </sheetView>
  </sheetViews>
  <sheetFormatPr defaultColWidth="9.109375" defaultRowHeight="18.75" customHeight="1" x14ac:dyDescent="0.3"/>
  <cols>
    <col min="1" max="1" width="1.88671875" style="1" customWidth="1"/>
    <col min="2" max="2" width="14.88671875" style="1" customWidth="1"/>
    <col min="3" max="4" width="22.88671875" style="1" customWidth="1"/>
    <col min="5" max="5" width="1.5546875" style="1" customWidth="1"/>
    <col min="6" max="6" width="22.88671875" style="1" customWidth="1"/>
    <col min="7" max="7" width="1.88671875" style="1" customWidth="1"/>
    <col min="8" max="8" width="22.88671875" style="1" customWidth="1"/>
    <col min="9" max="9" width="1.88671875" style="1" customWidth="1"/>
    <col min="10" max="10" width="22.88671875" style="1" customWidth="1"/>
    <col min="11" max="11" width="2.88671875" style="1" customWidth="1"/>
    <col min="12" max="12" width="3" style="1" customWidth="1"/>
    <col min="13" max="13" width="16.5546875" style="1" customWidth="1"/>
    <col min="14" max="14" width="10.109375" style="1" bestFit="1" customWidth="1"/>
    <col min="15" max="24" width="9.109375" style="1"/>
    <col min="25" max="25" width="9.109375" style="1" customWidth="1"/>
    <col min="26" max="16384" width="9.109375" style="1"/>
  </cols>
  <sheetData>
    <row r="1" spans="1:14" ht="3.9" customHeight="1" thickBot="1" x14ac:dyDescent="0.35">
      <c r="A1" s="26" t="s">
        <v>115</v>
      </c>
      <c r="B1" s="267">
        <v>0</v>
      </c>
      <c r="C1" s="267"/>
      <c r="D1" s="267"/>
      <c r="E1" s="267"/>
      <c r="F1" s="267"/>
      <c r="G1" s="267"/>
      <c r="H1" s="267"/>
      <c r="I1" s="267"/>
      <c r="J1" s="267"/>
      <c r="K1" s="267"/>
    </row>
    <row r="2" spans="1:14" ht="26.1" customHeight="1" thickTop="1" x14ac:dyDescent="0.3">
      <c r="A2" s="303" t="s">
        <v>2</v>
      </c>
      <c r="B2" s="304"/>
      <c r="C2" s="304"/>
      <c r="D2" s="304"/>
      <c r="E2" s="304"/>
      <c r="F2" s="304"/>
      <c r="G2" s="304"/>
      <c r="H2" s="304"/>
      <c r="I2" s="304"/>
      <c r="J2" s="304"/>
      <c r="K2" s="305"/>
      <c r="L2" s="26"/>
      <c r="M2" s="26" t="str">
        <f>CONCATENATE($D$5,$D$6)</f>
        <v>45657</v>
      </c>
    </row>
    <row r="3" spans="1:14" ht="26.1" customHeight="1" thickBot="1" x14ac:dyDescent="0.35">
      <c r="A3" s="306" t="s">
        <v>116</v>
      </c>
      <c r="B3" s="307"/>
      <c r="C3" s="307"/>
      <c r="D3" s="307"/>
      <c r="E3" s="307"/>
      <c r="F3" s="307"/>
      <c r="G3" s="307"/>
      <c r="H3" s="307"/>
      <c r="I3" s="307"/>
      <c r="J3" s="307"/>
      <c r="K3" s="308"/>
      <c r="L3" s="26"/>
      <c r="M3" s="26"/>
    </row>
    <row r="4" spans="1:14" ht="15" customHeight="1" thickTop="1" thickBot="1" x14ac:dyDescent="0.35">
      <c r="A4" s="261" t="s">
        <v>117</v>
      </c>
      <c r="B4" s="262"/>
      <c r="C4" s="262"/>
      <c r="D4" s="262"/>
      <c r="E4" s="262"/>
      <c r="F4" s="262"/>
      <c r="G4" s="262"/>
      <c r="H4" s="262"/>
      <c r="I4" s="262"/>
      <c r="J4" s="262"/>
      <c r="K4" s="263"/>
      <c r="L4" s="26"/>
      <c r="M4" s="26"/>
      <c r="N4" s="217"/>
    </row>
    <row r="5" spans="1:14" ht="18" customHeight="1" thickTop="1" x14ac:dyDescent="0.3">
      <c r="A5" s="290">
        <v>0</v>
      </c>
      <c r="B5" s="206"/>
      <c r="C5" s="215" t="s">
        <v>118</v>
      </c>
      <c r="D5" s="36" t="str">
        <f>'VETS-402'!S6</f>
        <v/>
      </c>
      <c r="E5" s="288">
        <v>0</v>
      </c>
      <c r="F5" s="313" t="s">
        <v>119</v>
      </c>
      <c r="G5" s="313"/>
      <c r="H5" s="36">
        <f>'VETS-402'!I6</f>
        <v>0</v>
      </c>
      <c r="I5" s="285">
        <v>0</v>
      </c>
      <c r="J5" s="285"/>
      <c r="K5" s="286"/>
      <c r="L5" s="27"/>
      <c r="M5" s="210" t="s">
        <v>120</v>
      </c>
      <c r="N5" s="211">
        <f>EOMONTH(D6,-3)</f>
        <v>45565</v>
      </c>
    </row>
    <row r="6" spans="1:14" ht="18" customHeight="1" x14ac:dyDescent="0.3">
      <c r="A6" s="291"/>
      <c r="B6" s="205"/>
      <c r="C6" s="215" t="s">
        <v>121</v>
      </c>
      <c r="D6" s="37">
        <v>45657</v>
      </c>
      <c r="E6" s="289"/>
      <c r="F6" s="281" t="s">
        <v>122</v>
      </c>
      <c r="G6" s="281"/>
      <c r="H6" s="45" t="str">
        <f>IFERROR(HLOOKUP(Output!D6,Export!C4:N5,2,FALSE),"")</f>
        <v/>
      </c>
      <c r="I6" s="235"/>
      <c r="J6" s="235"/>
      <c r="K6" s="287"/>
      <c r="L6" s="27"/>
      <c r="M6" s="208"/>
      <c r="N6" s="209"/>
    </row>
    <row r="7" spans="1:14" ht="6" customHeight="1" thickBot="1" x14ac:dyDescent="0.35">
      <c r="A7" s="282">
        <v>0</v>
      </c>
      <c r="B7" s="283"/>
      <c r="C7" s="283"/>
      <c r="D7" s="283"/>
      <c r="E7" s="283"/>
      <c r="F7" s="283"/>
      <c r="G7" s="283"/>
      <c r="H7" s="283"/>
      <c r="I7" s="283"/>
      <c r="J7" s="283"/>
      <c r="K7" s="284"/>
      <c r="L7" s="27"/>
      <c r="M7" s="26"/>
    </row>
    <row r="8" spans="1:14" ht="15" customHeight="1" thickTop="1" thickBot="1" x14ac:dyDescent="0.35">
      <c r="A8" s="261" t="s">
        <v>123</v>
      </c>
      <c r="B8" s="262"/>
      <c r="C8" s="262"/>
      <c r="D8" s="262"/>
      <c r="E8" s="262"/>
      <c r="F8" s="262"/>
      <c r="G8" s="262"/>
      <c r="H8" s="262"/>
      <c r="I8" s="262"/>
      <c r="J8" s="262"/>
      <c r="K8" s="263"/>
    </row>
    <row r="9" spans="1:14" ht="18" customHeight="1" thickTop="1" x14ac:dyDescent="0.3">
      <c r="A9" s="309" t="s">
        <v>124</v>
      </c>
      <c r="B9" s="310"/>
      <c r="C9" s="310"/>
      <c r="D9" s="310"/>
      <c r="E9" s="310"/>
      <c r="F9" s="310"/>
      <c r="G9" s="310"/>
      <c r="H9" s="311">
        <v>0</v>
      </c>
      <c r="I9" s="311"/>
      <c r="J9" s="311"/>
      <c r="K9" s="312"/>
    </row>
    <row r="10" spans="1:14" ht="18" customHeight="1" x14ac:dyDescent="0.3">
      <c r="A10" s="276">
        <v>0</v>
      </c>
      <c r="B10" s="281" t="s">
        <v>125</v>
      </c>
      <c r="C10" s="281"/>
      <c r="D10" s="22" t="str">
        <f>IFERROR(HLOOKUP(D6,Export!C4:N6,3,FALSE),"")</f>
        <v/>
      </c>
      <c r="E10" s="302">
        <v>0</v>
      </c>
      <c r="F10" s="281" t="s">
        <v>126</v>
      </c>
      <c r="G10" s="281"/>
      <c r="H10" s="281"/>
      <c r="I10" s="281"/>
      <c r="J10" s="22" t="str">
        <f>IFERROR(HLOOKUP(D6,Export!C4:N9,6,FALSE),"")</f>
        <v/>
      </c>
      <c r="K10" s="292">
        <v>0</v>
      </c>
    </row>
    <row r="11" spans="1:14" ht="18" customHeight="1" x14ac:dyDescent="0.3">
      <c r="A11" s="276"/>
      <c r="B11" s="281" t="s">
        <v>443</v>
      </c>
      <c r="C11" s="281"/>
      <c r="D11" s="23" t="str">
        <f>IFERROR(HLOOKUP(D6,Export!C4:N7,4,FALSE),"")</f>
        <v/>
      </c>
      <c r="E11" s="302"/>
      <c r="F11" s="281" t="s">
        <v>127</v>
      </c>
      <c r="G11" s="281"/>
      <c r="H11" s="281"/>
      <c r="I11" s="281"/>
      <c r="J11" s="23" t="str">
        <f>IFERROR(HLOOKUP(D6,Export!C4:N10,7,FALSE),"")</f>
        <v/>
      </c>
      <c r="K11" s="292"/>
      <c r="M11" s="9"/>
    </row>
    <row r="12" spans="1:14" ht="18" customHeight="1" x14ac:dyDescent="0.3">
      <c r="A12" s="276"/>
      <c r="B12" s="281" t="s">
        <v>128</v>
      </c>
      <c r="C12" s="281"/>
      <c r="D12" s="22" t="str">
        <f>IFERROR(HLOOKUP(D6,Export!C4:N8,5,FALSE),"")</f>
        <v/>
      </c>
      <c r="E12" s="302"/>
      <c r="F12" s="281" t="s">
        <v>129</v>
      </c>
      <c r="G12" s="281"/>
      <c r="H12" s="281"/>
      <c r="I12" s="281"/>
      <c r="J12" s="14">
        <f>ROUND((SUM(D10,D11,D12,J10,J11)),0)</f>
        <v>0</v>
      </c>
      <c r="K12" s="292"/>
    </row>
    <row r="13" spans="1:14" ht="6" customHeight="1" thickBot="1" x14ac:dyDescent="0.35">
      <c r="A13" s="266">
        <v>0</v>
      </c>
      <c r="B13" s="267"/>
      <c r="C13" s="267"/>
      <c r="D13" s="267"/>
      <c r="E13" s="267"/>
      <c r="F13" s="267"/>
      <c r="G13" s="267"/>
      <c r="H13" s="267"/>
      <c r="I13" s="267"/>
      <c r="J13" s="267"/>
      <c r="K13" s="268"/>
    </row>
    <row r="14" spans="1:14" ht="15" customHeight="1" thickTop="1" thickBot="1" x14ac:dyDescent="0.35">
      <c r="A14" s="261" t="s">
        <v>130</v>
      </c>
      <c r="B14" s="262"/>
      <c r="C14" s="262"/>
      <c r="D14" s="262"/>
      <c r="E14" s="262"/>
      <c r="F14" s="262"/>
      <c r="G14" s="262"/>
      <c r="H14" s="262"/>
      <c r="I14" s="262"/>
      <c r="J14" s="262"/>
      <c r="K14" s="263"/>
    </row>
    <row r="15" spans="1:14" s="3" customFormat="1" ht="27" customHeight="1" thickTop="1" thickBot="1" x14ac:dyDescent="0.35">
      <c r="A15" s="264">
        <v>0</v>
      </c>
      <c r="B15" s="265"/>
      <c r="C15" s="265"/>
      <c r="D15" s="265"/>
      <c r="E15" s="265"/>
      <c r="F15" s="191" t="s">
        <v>131</v>
      </c>
      <c r="G15" s="192"/>
      <c r="H15" s="191" t="s">
        <v>132</v>
      </c>
      <c r="I15" s="193"/>
      <c r="J15" s="191" t="s">
        <v>133</v>
      </c>
      <c r="K15" s="2"/>
    </row>
    <row r="16" spans="1:14" ht="21.75" customHeight="1" thickTop="1" thickBot="1" x14ac:dyDescent="0.35">
      <c r="A16" s="279" t="s">
        <v>444</v>
      </c>
      <c r="B16" s="280"/>
      <c r="C16" s="280"/>
      <c r="D16" s="280"/>
      <c r="E16" s="280"/>
      <c r="F16" s="207"/>
      <c r="G16" s="194">
        <v>0</v>
      </c>
      <c r="H16" s="203"/>
      <c r="I16" s="194">
        <v>0</v>
      </c>
      <c r="J16" s="203"/>
      <c r="K16" s="190">
        <v>0</v>
      </c>
    </row>
    <row r="17" spans="1:17" ht="5.4" customHeight="1" thickTop="1" x14ac:dyDescent="0.3">
      <c r="A17" s="195">
        <v>0</v>
      </c>
      <c r="B17" s="183" t="s">
        <v>134</v>
      </c>
      <c r="C17" s="183" t="s">
        <v>135</v>
      </c>
      <c r="D17" s="183" t="s">
        <v>136</v>
      </c>
      <c r="E17" s="184" t="s">
        <v>137</v>
      </c>
      <c r="F17" s="185" t="s">
        <v>131</v>
      </c>
      <c r="G17" s="186" t="s">
        <v>138</v>
      </c>
      <c r="H17" s="185" t="s">
        <v>132</v>
      </c>
      <c r="I17" s="182" t="s">
        <v>139</v>
      </c>
      <c r="J17" s="181" t="s">
        <v>133</v>
      </c>
      <c r="K17" s="277">
        <v>0</v>
      </c>
    </row>
    <row r="18" spans="1:17" ht="21" customHeight="1" x14ac:dyDescent="0.3">
      <c r="A18" s="276">
        <v>0</v>
      </c>
      <c r="B18" s="49" t="s">
        <v>140</v>
      </c>
      <c r="C18" s="187"/>
      <c r="D18" s="187"/>
      <c r="E18" s="187" t="s">
        <v>58</v>
      </c>
      <c r="F18" s="174" t="str">
        <f>IFERROR(IF($D$6='VETS-402'!$D$10,0,HLOOKUP($N$5,'VETS-402'!$D$10:$N$61,17,FALSE)),"")</f>
        <v/>
      </c>
      <c r="G18" s="187" t="s">
        <v>58</v>
      </c>
      <c r="H18" s="24" t="str">
        <f>IFERROR(IF($D$6='VETS-402'!$D$10,'VETS-402'!$D$26,HLOOKUP("Q"&amp;$D$6,'VETS-402'!$D$10:$AD$31,17,FALSE)),"")</f>
        <v/>
      </c>
      <c r="I18" s="187" t="s">
        <v>58</v>
      </c>
      <c r="J18" s="24" t="str">
        <f>IFERROR(HLOOKUP($D$6,'VETS-402'!$D$10:$AD$31,17,FALSE),"")</f>
        <v/>
      </c>
      <c r="K18" s="278"/>
      <c r="Q18" s="217"/>
    </row>
    <row r="19" spans="1:17" ht="21" customHeight="1" x14ac:dyDescent="0.3">
      <c r="A19" s="276"/>
      <c r="B19" s="49" t="s">
        <v>141</v>
      </c>
      <c r="C19" s="187"/>
      <c r="D19" s="187"/>
      <c r="E19" s="187" t="s">
        <v>58</v>
      </c>
      <c r="F19" s="173" t="str">
        <f>IFERROR(IF($D$6='VETS-402'!$D$10,0,HLOOKUP($N$5,'VETS-402'!$D$10:$N$61,18,FALSE)),"")</f>
        <v/>
      </c>
      <c r="G19" s="187" t="s">
        <v>58</v>
      </c>
      <c r="H19" s="25" t="str">
        <f>IFERROR(IF($D$6='VETS-402'!$D$10,'VETS-402'!$D$27,HLOOKUP("Q"&amp;$D$6,'VETS-402'!$D$10:$AD$31,18,FALSE)),"")</f>
        <v/>
      </c>
      <c r="I19" s="187" t="s">
        <v>58</v>
      </c>
      <c r="J19" s="25" t="str">
        <f>IFERROR(HLOOKUP($D$6,'VETS-402'!$D$10:$AD$31,18,FALSE),"")</f>
        <v/>
      </c>
      <c r="K19" s="278"/>
      <c r="L19" s="4"/>
      <c r="M19" s="4"/>
    </row>
    <row r="20" spans="1:17" ht="21" customHeight="1" x14ac:dyDescent="0.3">
      <c r="A20" s="276"/>
      <c r="B20" s="49" t="s">
        <v>142</v>
      </c>
      <c r="C20" s="187"/>
      <c r="D20" s="187"/>
      <c r="E20" s="187" t="s">
        <v>58</v>
      </c>
      <c r="F20" s="173" t="str">
        <f>IFERROR(IF($D$6='VETS-402'!$D$10,0,HLOOKUP($N$5,'VETS-402'!$D$10:$N$61,19,FALSE)),"")</f>
        <v/>
      </c>
      <c r="G20" s="187" t="s">
        <v>58</v>
      </c>
      <c r="H20" s="25" t="str">
        <f>IFERROR(IF($D$6='VETS-402'!$D$10,'VETS-402'!$D$28,HLOOKUP("Q"&amp;$D$6,'VETS-402'!$D$10:$AD$31,19,FALSE)),"")</f>
        <v/>
      </c>
      <c r="I20" s="187" t="s">
        <v>58</v>
      </c>
      <c r="J20" s="25" t="str">
        <f>IFERROR(HLOOKUP($D$6,'VETS-402'!$D$10:$AD$31,19,FALSE),"")</f>
        <v/>
      </c>
      <c r="K20" s="278"/>
      <c r="L20" s="4"/>
      <c r="M20" s="4"/>
    </row>
    <row r="21" spans="1:17" ht="21" customHeight="1" x14ac:dyDescent="0.3">
      <c r="A21" s="276"/>
      <c r="B21" s="49" t="s">
        <v>143</v>
      </c>
      <c r="C21" s="187"/>
      <c r="D21" s="187"/>
      <c r="E21" s="187" t="s">
        <v>58</v>
      </c>
      <c r="F21" s="173" t="str">
        <f>IFERROR(IF($D$6='VETS-402'!$D$10,0,HLOOKUP($N$5,'VETS-402'!$D$10:$N$61,20,FALSE)),"")</f>
        <v/>
      </c>
      <c r="G21" s="187" t="s">
        <v>58</v>
      </c>
      <c r="H21" s="25" t="str">
        <f>IFERROR(IF($D$6='VETS-402'!$D$10,'VETS-402'!$D$29,HLOOKUP("Q"&amp;$D$6,'VETS-402'!$D$10:$AD$31,20,FALSE)),"")</f>
        <v/>
      </c>
      <c r="I21" s="187" t="s">
        <v>58</v>
      </c>
      <c r="J21" s="25" t="str">
        <f>IFERROR(HLOOKUP($D$6,'VETS-402'!$D$10:$AD$31,20,FALSE),"")</f>
        <v/>
      </c>
      <c r="K21" s="278"/>
      <c r="L21" s="4"/>
      <c r="M21" s="4"/>
    </row>
    <row r="22" spans="1:17" ht="21" customHeight="1" x14ac:dyDescent="0.3">
      <c r="A22" s="276"/>
      <c r="B22" s="49" t="s">
        <v>144</v>
      </c>
      <c r="C22" s="187"/>
      <c r="D22" s="187"/>
      <c r="E22" s="187" t="s">
        <v>58</v>
      </c>
      <c r="F22" s="173" t="str">
        <f>IFERROR(IF($D$6='VETS-402'!$D$10,0,HLOOKUP($N$5,'VETS-402'!$D$10:$N$61,21,FALSE)),"")</f>
        <v/>
      </c>
      <c r="G22" s="187" t="s">
        <v>58</v>
      </c>
      <c r="H22" s="25" t="str">
        <f>IFERROR(IF($D$6='VETS-402'!$D$10,'VETS-402'!$D$30,HLOOKUP("Q"&amp;$D$6,'VETS-402'!$D$10:$AD$31,21,FALSE)),"")</f>
        <v/>
      </c>
      <c r="I22" s="187" t="s">
        <v>58</v>
      </c>
      <c r="J22" s="25" t="str">
        <f>IFERROR(HLOOKUP($D$6,'VETS-402'!$D$10:$AD$31,21,FALSE),"")</f>
        <v/>
      </c>
      <c r="K22" s="278"/>
    </row>
    <row r="23" spans="1:17" ht="21" customHeight="1" x14ac:dyDescent="0.3">
      <c r="A23" s="276"/>
      <c r="B23" s="49" t="s">
        <v>145</v>
      </c>
      <c r="C23" s="187"/>
      <c r="D23" s="187"/>
      <c r="E23" s="187" t="s">
        <v>58</v>
      </c>
      <c r="F23" s="173" t="str">
        <f>IFERROR(IF($D$6='VETS-402'!$D$10,0,HLOOKUP($N$5,'VETS-402'!$D$10:$N$61,22,FALSE)),"")</f>
        <v/>
      </c>
      <c r="G23" s="187" t="s">
        <v>58</v>
      </c>
      <c r="H23" s="25" t="str">
        <f>IFERROR(IF($D$6='VETS-402'!$D$10,'VETS-402'!$D$31,HLOOKUP("Q"&amp;$D$6,'VETS-402'!$D$10:$AD$31,22,FALSE)),"")</f>
        <v/>
      </c>
      <c r="I23" s="187" t="s">
        <v>58</v>
      </c>
      <c r="J23" s="25" t="str">
        <f>IFERROR(HLOOKUP($D$6,'VETS-402'!$D$10:$AD$31,22,FALSE),"")</f>
        <v/>
      </c>
      <c r="K23" s="278"/>
    </row>
    <row r="24" spans="1:17" ht="6" customHeight="1" thickBot="1" x14ac:dyDescent="0.35">
      <c r="A24" s="266">
        <v>0</v>
      </c>
      <c r="B24" s="267"/>
      <c r="C24" s="267"/>
      <c r="D24" s="267"/>
      <c r="E24" s="267"/>
      <c r="F24" s="267"/>
      <c r="G24" s="267"/>
      <c r="H24" s="267"/>
      <c r="I24" s="267"/>
      <c r="J24" s="267"/>
      <c r="K24" s="268"/>
    </row>
    <row r="25" spans="1:17" ht="21" customHeight="1" thickTop="1" thickBot="1" x14ac:dyDescent="0.35">
      <c r="A25" s="271" t="s">
        <v>445</v>
      </c>
      <c r="B25" s="272"/>
      <c r="C25" s="272"/>
      <c r="D25" s="272"/>
      <c r="E25" s="272"/>
      <c r="F25" s="272"/>
      <c r="G25" s="272"/>
      <c r="H25" s="272"/>
      <c r="I25" s="272"/>
      <c r="J25" s="272"/>
      <c r="K25" s="273"/>
    </row>
    <row r="26" spans="1:17" ht="5.4" customHeight="1" thickTop="1" x14ac:dyDescent="0.3">
      <c r="A26" s="274">
        <v>0</v>
      </c>
      <c r="B26" s="188" t="s">
        <v>146</v>
      </c>
      <c r="C26" s="188" t="s">
        <v>135</v>
      </c>
      <c r="D26" s="188" t="s">
        <v>136</v>
      </c>
      <c r="E26" s="189" t="s">
        <v>137</v>
      </c>
      <c r="F26" s="185" t="s">
        <v>131</v>
      </c>
      <c r="G26" s="186" t="s">
        <v>138</v>
      </c>
      <c r="H26" s="185" t="s">
        <v>132</v>
      </c>
      <c r="I26" s="182" t="s">
        <v>139</v>
      </c>
      <c r="J26" s="181" t="s">
        <v>133</v>
      </c>
      <c r="K26" s="269">
        <v>0</v>
      </c>
    </row>
    <row r="27" spans="1:17" ht="21" customHeight="1" x14ac:dyDescent="0.3">
      <c r="A27" s="275"/>
      <c r="B27" s="49" t="s">
        <v>446</v>
      </c>
      <c r="C27" s="49"/>
      <c r="D27" s="187"/>
      <c r="E27" s="187" t="s">
        <v>58</v>
      </c>
      <c r="F27" s="174" t="str">
        <f>IFERROR(IF($D$6='VETS-402'!$D$10,0,HLOOKUP($N$5,'VETS-402'!$D$10:$N$61,26,FALSE)),"")</f>
        <v/>
      </c>
      <c r="G27" s="187" t="s">
        <v>58</v>
      </c>
      <c r="H27" s="24" t="str">
        <f>IFERROR(IF($D$6='VETS-402'!$D$10,'VETS-402'!$D35,HLOOKUP("Q"&amp;$D$6,'VETS-402'!$D$10:$AD$40,26,FALSE)),"")</f>
        <v/>
      </c>
      <c r="I27" s="187" t="s">
        <v>58</v>
      </c>
      <c r="J27" s="24" t="str">
        <f>IFERROR(HLOOKUP($D$6,'VETS-402'!$D$10:$AD$40,26,FALSE),"")</f>
        <v/>
      </c>
      <c r="K27" s="270"/>
    </row>
    <row r="28" spans="1:17" ht="21" customHeight="1" x14ac:dyDescent="0.3">
      <c r="A28" s="275"/>
      <c r="B28" s="49" t="s">
        <v>447</v>
      </c>
      <c r="C28" s="49"/>
      <c r="D28" s="187"/>
      <c r="E28" s="187" t="s">
        <v>58</v>
      </c>
      <c r="F28" s="173" t="str">
        <f>IFERROR(IF($D$6='VETS-402'!$D$10,0,HLOOKUP($N$5,'VETS-402'!$D$10:$N$61,27,FALSE)),"")</f>
        <v/>
      </c>
      <c r="G28" s="187" t="s">
        <v>58</v>
      </c>
      <c r="H28" s="25" t="str">
        <f>IFERROR(IF($D$6='VETS-402'!$D$10,'VETS-402'!$D36,HLOOKUP("Q"&amp;$D$6,'VETS-402'!$D$10:$AD$40,27,FALSE)),"")</f>
        <v/>
      </c>
      <c r="I28" s="187" t="s">
        <v>58</v>
      </c>
      <c r="J28" s="25" t="str">
        <f>IFERROR(HLOOKUP($D$6,'VETS-402'!$D$10:$AD$40,27,FALSE),"")</f>
        <v/>
      </c>
      <c r="K28" s="270"/>
    </row>
    <row r="29" spans="1:17" ht="21" customHeight="1" x14ac:dyDescent="0.3">
      <c r="A29" s="275"/>
      <c r="B29" s="49" t="s">
        <v>448</v>
      </c>
      <c r="C29" s="49"/>
      <c r="D29" s="187"/>
      <c r="E29" s="187" t="s">
        <v>58</v>
      </c>
      <c r="F29" s="173" t="str">
        <f>IFERROR(IF($D$6='VETS-402'!$D$10,0,HLOOKUP($N$5,'VETS-402'!$D$10:$N$61,28,FALSE)),"")</f>
        <v/>
      </c>
      <c r="G29" s="187" t="s">
        <v>58</v>
      </c>
      <c r="H29" s="25" t="str">
        <f>IFERROR(IF($D$6='VETS-402'!$D$10,'VETS-402'!$D37,HLOOKUP("Q"&amp;$D$6,'VETS-402'!$D$10:$AD$40,28,FALSE)),"")</f>
        <v/>
      </c>
      <c r="I29" s="187" t="s">
        <v>58</v>
      </c>
      <c r="J29" s="25" t="str">
        <f>IFERROR(HLOOKUP($D$6,'VETS-402'!$D$10:$AD$40,28,FALSE),"")</f>
        <v/>
      </c>
      <c r="K29" s="270"/>
    </row>
    <row r="30" spans="1:17" ht="21" customHeight="1" x14ac:dyDescent="0.3">
      <c r="A30" s="275"/>
      <c r="B30" s="49" t="s">
        <v>449</v>
      </c>
      <c r="C30" s="49"/>
      <c r="D30" s="187"/>
      <c r="E30" s="187" t="s">
        <v>58</v>
      </c>
      <c r="F30" s="173" t="str">
        <f>IFERROR(IF($D$6='VETS-402'!$D$10,0,HLOOKUP($N$5,'VETS-402'!$D$10:$N$61,29,FALSE)),"")</f>
        <v/>
      </c>
      <c r="G30" s="187" t="s">
        <v>58</v>
      </c>
      <c r="H30" s="25" t="str">
        <f>IFERROR(IF($D$6='VETS-402'!$D$10,'VETS-402'!$D38,HLOOKUP("Q"&amp;$D$6,'VETS-402'!$D$10:$AD$40,29,FALSE)),"")</f>
        <v/>
      </c>
      <c r="I30" s="187" t="s">
        <v>58</v>
      </c>
      <c r="J30" s="25" t="str">
        <f>IFERROR(HLOOKUP($D$6,'VETS-402'!$D$10:$AD$40,29,FALSE),"")</f>
        <v/>
      </c>
      <c r="K30" s="270"/>
    </row>
    <row r="31" spans="1:17" ht="21" customHeight="1" x14ac:dyDescent="0.3">
      <c r="A31" s="275"/>
      <c r="B31" s="49" t="s">
        <v>450</v>
      </c>
      <c r="C31" s="49"/>
      <c r="D31" s="187"/>
      <c r="E31" s="187" t="s">
        <v>58</v>
      </c>
      <c r="F31" s="173" t="str">
        <f>IFERROR(IF($D$6='VETS-402'!$D$10,0,HLOOKUP($N$5,'VETS-402'!$D$10:$N$61,30,FALSE)),"")</f>
        <v/>
      </c>
      <c r="G31" s="187" t="s">
        <v>58</v>
      </c>
      <c r="H31" s="25" t="str">
        <f>IFERROR(IF($D$6='VETS-402'!$D$10,'VETS-402'!$D39,HLOOKUP("Q"&amp;$D$6,'VETS-402'!$D$10:$AD$40,30,FALSE)),"")</f>
        <v/>
      </c>
      <c r="I31" s="187" t="s">
        <v>58</v>
      </c>
      <c r="J31" s="25" t="str">
        <f>IFERROR(HLOOKUP($D$6,'VETS-402'!$D$10:$AD$40,30,FALSE),"")</f>
        <v/>
      </c>
      <c r="K31" s="270"/>
    </row>
    <row r="32" spans="1:17" ht="21" customHeight="1" x14ac:dyDescent="0.3">
      <c r="A32" s="275"/>
      <c r="B32" s="49" t="s">
        <v>451</v>
      </c>
      <c r="C32" s="49"/>
      <c r="D32" s="187"/>
      <c r="E32" s="187" t="s">
        <v>58</v>
      </c>
      <c r="F32" s="173" t="str">
        <f>IFERROR(IF($D$6='VETS-402'!$D$10,0,HLOOKUP($N$5,'VETS-402'!$D$10:$N$61,31,FALSE)),"")</f>
        <v/>
      </c>
      <c r="G32" s="187" t="s">
        <v>58</v>
      </c>
      <c r="H32" s="25" t="str">
        <f>IFERROR(IF($D$6='VETS-402'!$D$10,'VETS-402'!$D40,HLOOKUP("Q"&amp;$D$6,'VETS-402'!$D$10:$AD$40,31,FALSE)),"")</f>
        <v/>
      </c>
      <c r="I32" s="187" t="s">
        <v>58</v>
      </c>
      <c r="J32" s="25" t="str">
        <f>IFERROR(HLOOKUP($D$6,'VETS-402'!$D$10:$AD$40,31,FALSE),"")</f>
        <v/>
      </c>
      <c r="K32" s="270"/>
    </row>
    <row r="33" spans="1:13" ht="6" customHeight="1" thickBot="1" x14ac:dyDescent="0.35">
      <c r="A33" s="266">
        <v>0</v>
      </c>
      <c r="B33" s="267"/>
      <c r="C33" s="267"/>
      <c r="D33" s="267"/>
      <c r="E33" s="267"/>
      <c r="F33" s="267"/>
      <c r="G33" s="267"/>
      <c r="H33" s="267"/>
      <c r="I33" s="267"/>
      <c r="J33" s="267"/>
      <c r="K33" s="268"/>
    </row>
    <row r="34" spans="1:13" ht="21" customHeight="1" thickTop="1" thickBot="1" x14ac:dyDescent="0.35">
      <c r="A34" s="271" t="s">
        <v>452</v>
      </c>
      <c r="B34" s="272"/>
      <c r="C34" s="272"/>
      <c r="D34" s="272"/>
      <c r="E34" s="272"/>
      <c r="F34" s="272"/>
      <c r="G34" s="272"/>
      <c r="H34" s="272"/>
      <c r="I34" s="272"/>
      <c r="J34" s="272"/>
      <c r="K34" s="273"/>
    </row>
    <row r="35" spans="1:13" ht="5.4" customHeight="1" thickTop="1" x14ac:dyDescent="0.3">
      <c r="A35" s="274">
        <v>0</v>
      </c>
      <c r="B35" s="188" t="s">
        <v>147</v>
      </c>
      <c r="C35" s="188" t="s">
        <v>135</v>
      </c>
      <c r="D35" s="188" t="s">
        <v>136</v>
      </c>
      <c r="E35" s="189" t="s">
        <v>137</v>
      </c>
      <c r="F35" s="185" t="s">
        <v>131</v>
      </c>
      <c r="G35" s="186" t="s">
        <v>138</v>
      </c>
      <c r="H35" s="185" t="s">
        <v>132</v>
      </c>
      <c r="I35" s="182" t="s">
        <v>139</v>
      </c>
      <c r="J35" s="181" t="s">
        <v>133</v>
      </c>
      <c r="K35" s="269">
        <v>0</v>
      </c>
    </row>
    <row r="36" spans="1:13" ht="21" customHeight="1" x14ac:dyDescent="0.3">
      <c r="A36" s="275"/>
      <c r="B36" s="49" t="s">
        <v>148</v>
      </c>
      <c r="C36" s="49"/>
      <c r="D36" s="49"/>
      <c r="E36" s="187" t="s">
        <v>58</v>
      </c>
      <c r="F36" s="174" t="str">
        <f>IFERROR(IF($D$6='VETS-402'!$D$10,0,HLOOKUP($N$5,'VETS-402'!$D$10:$N$61,35,FALSE)),"")</f>
        <v/>
      </c>
      <c r="G36" s="187" t="s">
        <v>58</v>
      </c>
      <c r="H36" s="24" t="str">
        <f>IFERROR(IF($D$6='VETS-402'!$D$10,'VETS-402'!$D44,HLOOKUP("Q"&amp;$D$6,'VETS-402'!$D$10:$AD$49,35,FALSE)),"")</f>
        <v/>
      </c>
      <c r="I36" s="187" t="s">
        <v>58</v>
      </c>
      <c r="J36" s="24" t="str">
        <f>IFERROR(HLOOKUP($D$6,'VETS-402'!$D$10:$AD$49,35,FALSE),"")</f>
        <v/>
      </c>
      <c r="K36" s="270"/>
    </row>
    <row r="37" spans="1:13" ht="21" customHeight="1" x14ac:dyDescent="0.3">
      <c r="A37" s="275"/>
      <c r="B37" s="49" t="s">
        <v>149</v>
      </c>
      <c r="C37" s="49"/>
      <c r="D37" s="49"/>
      <c r="E37" s="187" t="s">
        <v>58</v>
      </c>
      <c r="F37" s="173" t="str">
        <f>IFERROR(IF($D$6='VETS-402'!$D$10,0,HLOOKUP($N$5,'VETS-402'!$D$10:$N$61,36,FALSE)),"")</f>
        <v/>
      </c>
      <c r="G37" s="187" t="s">
        <v>58</v>
      </c>
      <c r="H37" s="25" t="str">
        <f>IFERROR(IF($D$6='VETS-402'!$D$10,'VETS-402'!$D45,HLOOKUP("Q"&amp;$D$6,'VETS-402'!$D$10:$AD$49,36,FALSE)),"")</f>
        <v/>
      </c>
      <c r="I37" s="187" t="s">
        <v>58</v>
      </c>
      <c r="J37" s="25" t="str">
        <f>IFERROR(HLOOKUP($D$6,'VETS-402'!$D$10:$AD$49,36,FALSE),"")</f>
        <v/>
      </c>
      <c r="K37" s="270"/>
      <c r="L37" s="4"/>
      <c r="M37" s="4"/>
    </row>
    <row r="38" spans="1:13" ht="21" customHeight="1" x14ac:dyDescent="0.3">
      <c r="A38" s="275"/>
      <c r="B38" s="49" t="s">
        <v>150</v>
      </c>
      <c r="C38" s="49"/>
      <c r="D38" s="49"/>
      <c r="E38" s="187" t="s">
        <v>58</v>
      </c>
      <c r="F38" s="173" t="str">
        <f>IFERROR(IF($D$6='VETS-402'!$D$10,0,HLOOKUP($N$5,'VETS-402'!$D$10:$N$61,37,FALSE)),"")</f>
        <v/>
      </c>
      <c r="G38" s="187" t="s">
        <v>58</v>
      </c>
      <c r="H38" s="25" t="str">
        <f>IFERROR(IF($D$6='VETS-402'!$D$10,'VETS-402'!$D46,HLOOKUP("Q"&amp;$D$6,'VETS-402'!$D$10:$AD$49,37,FALSE)),"")</f>
        <v/>
      </c>
      <c r="I38" s="187" t="s">
        <v>58</v>
      </c>
      <c r="J38" s="25" t="str">
        <f>IFERROR(HLOOKUP($D$6,'VETS-402'!$D$10:$AD$49,37,FALSE),"")</f>
        <v/>
      </c>
      <c r="K38" s="270"/>
      <c r="L38" s="4"/>
      <c r="M38" s="4"/>
    </row>
    <row r="39" spans="1:13" ht="21" customHeight="1" x14ac:dyDescent="0.3">
      <c r="A39" s="275"/>
      <c r="B39" s="49" t="s">
        <v>151</v>
      </c>
      <c r="C39" s="49"/>
      <c r="D39" s="49"/>
      <c r="E39" s="187" t="s">
        <v>58</v>
      </c>
      <c r="F39" s="173" t="str">
        <f>IFERROR(IF($D$6='VETS-402'!$D$10,0,HLOOKUP($N$5,'VETS-402'!$D$10:$N$61,38,FALSE)),"")</f>
        <v/>
      </c>
      <c r="G39" s="187" t="s">
        <v>58</v>
      </c>
      <c r="H39" s="25" t="str">
        <f>IFERROR(IF($D$6='VETS-402'!$D$10,'VETS-402'!$D47,HLOOKUP("Q"&amp;$D$6,'VETS-402'!$D$10:$AD$49,38,FALSE)),"")</f>
        <v/>
      </c>
      <c r="I39" s="187" t="s">
        <v>58</v>
      </c>
      <c r="J39" s="25" t="str">
        <f>IFERROR(HLOOKUP($D$6,'VETS-402'!$D$10:$AD$49,38,FALSE),"")</f>
        <v/>
      </c>
      <c r="K39" s="270"/>
      <c r="L39" s="4"/>
      <c r="M39" s="4"/>
    </row>
    <row r="40" spans="1:13" ht="21" customHeight="1" x14ac:dyDescent="0.3">
      <c r="A40" s="275"/>
      <c r="B40" s="49" t="s">
        <v>152</v>
      </c>
      <c r="C40" s="49"/>
      <c r="D40" s="49"/>
      <c r="E40" s="187" t="s">
        <v>58</v>
      </c>
      <c r="F40" s="173" t="str">
        <f>IFERROR(IF($D$6='VETS-402'!$D$10,0,HLOOKUP($N$5,'VETS-402'!$D$10:$N$61,39,FALSE)),"")</f>
        <v/>
      </c>
      <c r="G40" s="187" t="s">
        <v>58</v>
      </c>
      <c r="H40" s="25" t="str">
        <f>IFERROR(IF($D$6='VETS-402'!$D$10,'VETS-402'!$D48,HLOOKUP("Q"&amp;$D$6,'VETS-402'!$D$10:$AD$49,39,FALSE)),"")</f>
        <v/>
      </c>
      <c r="I40" s="187" t="s">
        <v>58</v>
      </c>
      <c r="J40" s="25" t="str">
        <f>IFERROR(HLOOKUP($D$6,'VETS-402'!$D$10:$AD$49,39,FALSE),"")</f>
        <v/>
      </c>
      <c r="K40" s="270"/>
    </row>
    <row r="41" spans="1:13" ht="21" customHeight="1" x14ac:dyDescent="0.3">
      <c r="A41" s="275"/>
      <c r="B41" s="49" t="s">
        <v>153</v>
      </c>
      <c r="C41" s="49"/>
      <c r="D41" s="49"/>
      <c r="E41" s="187" t="s">
        <v>58</v>
      </c>
      <c r="F41" s="173" t="str">
        <f>IFERROR(IF($D$6='VETS-402'!$D$10,0,HLOOKUP($N$5,'VETS-402'!$D$10:$N$61,40,FALSE)),"")</f>
        <v/>
      </c>
      <c r="G41" s="187" t="s">
        <v>58</v>
      </c>
      <c r="H41" s="25" t="str">
        <f>IFERROR(IF($D$6='VETS-402'!$D$10,'VETS-402'!$D49,HLOOKUP("Q"&amp;$D$6,'VETS-402'!$D$10:$AD$49,40,FALSE)),"")</f>
        <v/>
      </c>
      <c r="I41" s="187" t="s">
        <v>58</v>
      </c>
      <c r="J41" s="25" t="str">
        <f>IFERROR(HLOOKUP($D$6,'VETS-402'!$D$10:$AD$49,40,FALSE),"")</f>
        <v/>
      </c>
      <c r="K41" s="270"/>
    </row>
    <row r="42" spans="1:13" ht="6.75" customHeight="1" thickBot="1" x14ac:dyDescent="0.35">
      <c r="A42" s="266">
        <v>0</v>
      </c>
      <c r="B42" s="267"/>
      <c r="C42" s="267"/>
      <c r="D42" s="267"/>
      <c r="E42" s="267"/>
      <c r="F42" s="267"/>
      <c r="G42" s="267"/>
      <c r="H42" s="267"/>
      <c r="I42" s="267"/>
      <c r="J42" s="267"/>
      <c r="K42" s="268"/>
    </row>
    <row r="43" spans="1:13" ht="21" customHeight="1" thickTop="1" thickBot="1" x14ac:dyDescent="0.35">
      <c r="A43" s="271" t="s">
        <v>154</v>
      </c>
      <c r="B43" s="272"/>
      <c r="C43" s="272"/>
      <c r="D43" s="272"/>
      <c r="E43" s="272"/>
      <c r="F43" s="272"/>
      <c r="G43" s="272"/>
      <c r="H43" s="272"/>
      <c r="I43" s="272"/>
      <c r="J43" s="272"/>
      <c r="K43" s="273"/>
    </row>
    <row r="44" spans="1:13" ht="5.4" customHeight="1" thickTop="1" x14ac:dyDescent="0.3">
      <c r="A44" s="274">
        <v>0</v>
      </c>
      <c r="B44" s="189" t="s">
        <v>155</v>
      </c>
      <c r="C44" s="189" t="s">
        <v>135</v>
      </c>
      <c r="D44" s="189" t="s">
        <v>136</v>
      </c>
      <c r="E44" s="189" t="s">
        <v>137</v>
      </c>
      <c r="F44" s="185" t="s">
        <v>131</v>
      </c>
      <c r="G44" s="186" t="s">
        <v>138</v>
      </c>
      <c r="H44" s="185" t="s">
        <v>132</v>
      </c>
      <c r="I44" s="182" t="s">
        <v>139</v>
      </c>
      <c r="J44" s="181" t="s">
        <v>133</v>
      </c>
      <c r="K44" s="269">
        <v>0</v>
      </c>
    </row>
    <row r="45" spans="1:13" ht="21" customHeight="1" x14ac:dyDescent="0.3">
      <c r="A45" s="275"/>
      <c r="B45" s="11" t="s">
        <v>156</v>
      </c>
      <c r="C45" s="10"/>
      <c r="D45" s="10"/>
      <c r="E45" s="187" t="s">
        <v>58</v>
      </c>
      <c r="F45" s="173" t="str">
        <f>IFERROR(IF($D$6='VETS-402'!$D$10,0,HLOOKUP($N$5,'VETS-402'!$D$10:$N$61,44,FALSE)),"")</f>
        <v/>
      </c>
      <c r="G45" s="187" t="s">
        <v>58</v>
      </c>
      <c r="H45" s="25" t="str">
        <f>IFERROR(IF($D$6='VETS-402'!$D$10,'VETS-402'!$D53,HLOOKUP("Q"&amp;$D$6,'VETS-402'!$D$10:$AD$55,44,FALSE)),"")</f>
        <v/>
      </c>
      <c r="I45" s="187" t="s">
        <v>58</v>
      </c>
      <c r="J45" s="25" t="str">
        <f>IFERROR(HLOOKUP($D$6,'VETS-402'!$D$10:$AD$55,44,FALSE),"")</f>
        <v/>
      </c>
      <c r="K45" s="270"/>
    </row>
    <row r="46" spans="1:13" ht="21" customHeight="1" x14ac:dyDescent="0.3">
      <c r="A46" s="275"/>
      <c r="B46" s="11" t="s">
        <v>157</v>
      </c>
      <c r="C46" s="10"/>
      <c r="D46" s="10"/>
      <c r="E46" s="187" t="s">
        <v>58</v>
      </c>
      <c r="F46" s="173" t="str">
        <f>IFERROR(IF($D$6='VETS-402'!$D$10,0,HLOOKUP($N$5,'VETS-402'!$D$10:$N$61,45,FALSE)),"")</f>
        <v/>
      </c>
      <c r="G46" s="187" t="s">
        <v>58</v>
      </c>
      <c r="H46" s="25" t="str">
        <f>IFERROR(IF($D$6='VETS-402'!$D$10,'VETS-402'!$D54,HLOOKUP("Q"&amp;$D$6,'VETS-402'!$D$10:$AD$55,45,FALSE)),"")</f>
        <v/>
      </c>
      <c r="I46" s="187" t="s">
        <v>58</v>
      </c>
      <c r="J46" s="25" t="str">
        <f>IFERROR(HLOOKUP($D$6,'VETS-402'!$D$10:$AD$55,45,FALSE),"")</f>
        <v/>
      </c>
      <c r="K46" s="270"/>
    </row>
    <row r="47" spans="1:13" ht="18" customHeight="1" x14ac:dyDescent="0.3">
      <c r="A47" s="275"/>
      <c r="B47" s="49" t="s">
        <v>158</v>
      </c>
      <c r="C47" s="49"/>
      <c r="D47" s="49"/>
      <c r="E47" s="187" t="s">
        <v>58</v>
      </c>
      <c r="F47" s="173" t="str">
        <f>IFERROR(IF($D$6='VETS-402'!$D$10,0,HLOOKUP($N$5,'VETS-402'!$D$10:$N$61,46,FALSE)),"")</f>
        <v/>
      </c>
      <c r="G47" s="187" t="s">
        <v>58</v>
      </c>
      <c r="H47" s="25" t="str">
        <f>IFERROR(IF($D$6='VETS-402'!$D$10,'VETS-402'!$D55,HLOOKUP("Q"&amp;$D$6,'VETS-402'!$D$10:$AD$55,46,FALSE)),"")</f>
        <v/>
      </c>
      <c r="I47" s="187" t="s">
        <v>58</v>
      </c>
      <c r="J47" s="25" t="str">
        <f>IFERROR(HLOOKUP($D$6,'VETS-402'!$D$10:$AD$55,46,FALSE),"")</f>
        <v/>
      </c>
      <c r="K47" s="270"/>
    </row>
    <row r="48" spans="1:13" ht="6" customHeight="1" thickBot="1" x14ac:dyDescent="0.35">
      <c r="A48" s="266">
        <v>0</v>
      </c>
      <c r="B48" s="267"/>
      <c r="C48" s="267"/>
      <c r="D48" s="267"/>
      <c r="E48" s="267"/>
      <c r="F48" s="267"/>
      <c r="G48" s="267"/>
      <c r="H48" s="267"/>
      <c r="I48" s="267"/>
      <c r="J48" s="267"/>
      <c r="K48" s="268"/>
    </row>
    <row r="49" spans="1:13" ht="21" customHeight="1" thickTop="1" thickBot="1" x14ac:dyDescent="0.35">
      <c r="A49" s="271" t="s">
        <v>453</v>
      </c>
      <c r="B49" s="272"/>
      <c r="C49" s="272"/>
      <c r="D49" s="272"/>
      <c r="E49" s="272"/>
      <c r="F49" s="272"/>
      <c r="G49" s="272"/>
      <c r="H49" s="272"/>
      <c r="I49" s="272"/>
      <c r="J49" s="272"/>
      <c r="K49" s="273"/>
    </row>
    <row r="50" spans="1:13" ht="5.4" customHeight="1" thickTop="1" x14ac:dyDescent="0.3">
      <c r="A50" s="274">
        <v>0</v>
      </c>
      <c r="B50" s="189" t="s">
        <v>159</v>
      </c>
      <c r="C50" s="189" t="s">
        <v>135</v>
      </c>
      <c r="D50" s="189" t="s">
        <v>136</v>
      </c>
      <c r="E50" s="189" t="s">
        <v>137</v>
      </c>
      <c r="F50" s="185" t="s">
        <v>131</v>
      </c>
      <c r="G50" s="186" t="s">
        <v>138</v>
      </c>
      <c r="H50" s="185" t="s">
        <v>132</v>
      </c>
      <c r="I50" s="182" t="s">
        <v>139</v>
      </c>
      <c r="J50" s="181" t="s">
        <v>133</v>
      </c>
      <c r="K50" s="269">
        <v>0</v>
      </c>
    </row>
    <row r="51" spans="1:13" ht="21" customHeight="1" x14ac:dyDescent="0.3">
      <c r="A51" s="275"/>
      <c r="B51" s="11" t="s">
        <v>160</v>
      </c>
      <c r="C51" s="10"/>
      <c r="D51" s="10"/>
      <c r="E51" s="187" t="s">
        <v>58</v>
      </c>
      <c r="F51" s="173" t="str">
        <f>IFERROR(IF($D$6='VETS-402'!$D$10,0,HLOOKUP($N$5,'VETS-402'!$D$10:$N$61,50,FALSE)),"")</f>
        <v/>
      </c>
      <c r="G51" s="187" t="s">
        <v>58</v>
      </c>
      <c r="H51" s="25" t="str">
        <f>IFERROR(IF($D$6='VETS-402'!$D$10,'VETS-402'!$D59,HLOOKUP("Q"&amp;$D$6,'VETS-402'!$D$10:$AD$61,50,FALSE)),"")</f>
        <v/>
      </c>
      <c r="I51" s="187" t="s">
        <v>58</v>
      </c>
      <c r="J51" s="25" t="str">
        <f>IFERROR(HLOOKUP($D$6,'VETS-402'!$D$10:$AD$61,50,FALSE),"")</f>
        <v/>
      </c>
      <c r="K51" s="270"/>
    </row>
    <row r="52" spans="1:13" ht="21" customHeight="1" x14ac:dyDescent="0.3">
      <c r="A52" s="275"/>
      <c r="B52" s="11" t="s">
        <v>161</v>
      </c>
      <c r="C52" s="10"/>
      <c r="D52" s="10"/>
      <c r="E52" s="187" t="s">
        <v>58</v>
      </c>
      <c r="F52" s="173" t="str">
        <f>IFERROR(IF($D$6='VETS-402'!$D$10,0,HLOOKUP($N$5,'VETS-402'!$D$10:$N$61,51,FALSE)),"")</f>
        <v/>
      </c>
      <c r="G52" s="187" t="s">
        <v>58</v>
      </c>
      <c r="H52" s="25" t="str">
        <f>IFERROR(IF($D$6='VETS-402'!$D$10,'VETS-402'!$D60,HLOOKUP("Q"&amp;$D$6,'VETS-402'!$D$10:$AD$61,51,FALSE)),"")</f>
        <v/>
      </c>
      <c r="I52" s="187" t="s">
        <v>58</v>
      </c>
      <c r="J52" s="25" t="str">
        <f>IFERROR(HLOOKUP($D$6,'VETS-402'!$D$10:$AD$61,51,FALSE),"")</f>
        <v/>
      </c>
      <c r="K52" s="270"/>
    </row>
    <row r="53" spans="1:13" ht="21" customHeight="1" x14ac:dyDescent="0.3">
      <c r="A53" s="275"/>
      <c r="B53" s="49" t="s">
        <v>162</v>
      </c>
      <c r="C53" s="49"/>
      <c r="D53" s="49"/>
      <c r="E53" s="187" t="s">
        <v>58</v>
      </c>
      <c r="F53" s="173" t="str">
        <f>IFERROR(IF($D$6='VETS-402'!$D$10,0,HLOOKUP($N$5,'VETS-402'!$D$10:$N$61,52,FALSE)),"")</f>
        <v/>
      </c>
      <c r="G53" s="187" t="s">
        <v>58</v>
      </c>
      <c r="H53" s="25" t="str">
        <f>IFERROR(IF($D$6='VETS-402'!$D$10,'VETS-402'!$D61,HLOOKUP("Q"&amp;$D$6,'VETS-402'!$D$10:$AD$61,52,FALSE)),"")</f>
        <v/>
      </c>
      <c r="I53" s="187" t="s">
        <v>58</v>
      </c>
      <c r="J53" s="25" t="str">
        <f>IFERROR(HLOOKUP($D$6,'VETS-402'!$D$10:$AD$61,52,FALSE),"")</f>
        <v/>
      </c>
      <c r="K53" s="270"/>
    </row>
    <row r="54" spans="1:13" ht="6" customHeight="1" thickBot="1" x14ac:dyDescent="0.35">
      <c r="A54" s="266">
        <v>0</v>
      </c>
      <c r="B54" s="267"/>
      <c r="C54" s="267"/>
      <c r="D54" s="267"/>
      <c r="E54" s="267"/>
      <c r="F54" s="267"/>
      <c r="G54" s="267"/>
      <c r="H54" s="267"/>
      <c r="I54" s="267"/>
      <c r="J54" s="267"/>
      <c r="K54" s="268"/>
    </row>
    <row r="55" spans="1:13" ht="15" customHeight="1" thickTop="1" thickBot="1" x14ac:dyDescent="0.35">
      <c r="A55" s="261" t="s">
        <v>163</v>
      </c>
      <c r="B55" s="262"/>
      <c r="C55" s="262"/>
      <c r="D55" s="262"/>
      <c r="E55" s="262"/>
      <c r="F55" s="262"/>
      <c r="G55" s="262"/>
      <c r="H55" s="262"/>
      <c r="I55" s="262"/>
      <c r="J55" s="262"/>
      <c r="K55" s="263"/>
    </row>
    <row r="56" spans="1:13" ht="21" customHeight="1" thickTop="1" x14ac:dyDescent="0.3">
      <c r="A56" s="299">
        <v>0</v>
      </c>
      <c r="B56" s="300"/>
      <c r="C56" s="300"/>
      <c r="D56" s="297" t="s">
        <v>164</v>
      </c>
      <c r="E56" s="297"/>
      <c r="F56" s="297"/>
      <c r="G56" s="297"/>
      <c r="H56" s="297"/>
      <c r="I56" s="293">
        <v>0</v>
      </c>
      <c r="J56" s="12">
        <f>IF(ISERROR(ROUND(D10-J23,0)),0,ROUND(D10-J23,0))</f>
        <v>0</v>
      </c>
      <c r="K56" s="295">
        <v>0</v>
      </c>
      <c r="M56" s="5"/>
    </row>
    <row r="57" spans="1:13" ht="21" customHeight="1" x14ac:dyDescent="0.3">
      <c r="A57" s="276"/>
      <c r="B57" s="301"/>
      <c r="C57" s="301"/>
      <c r="D57" s="298" t="s">
        <v>454</v>
      </c>
      <c r="E57" s="298"/>
      <c r="F57" s="298"/>
      <c r="G57" s="298"/>
      <c r="H57" s="298"/>
      <c r="I57" s="294"/>
      <c r="J57" s="12">
        <f>IF(ISERROR(ROUND(D11-J32,0)),0,ROUND(D11-J32,0))</f>
        <v>0</v>
      </c>
      <c r="K57" s="296"/>
      <c r="M57" s="5"/>
    </row>
    <row r="58" spans="1:13" ht="21" customHeight="1" x14ac:dyDescent="0.3">
      <c r="A58" s="276"/>
      <c r="B58" s="301"/>
      <c r="C58" s="301"/>
      <c r="D58" s="298" t="s">
        <v>166</v>
      </c>
      <c r="E58" s="298"/>
      <c r="F58" s="298"/>
      <c r="G58" s="298"/>
      <c r="H58" s="298"/>
      <c r="I58" s="294"/>
      <c r="J58" s="12">
        <f>IF(ISERROR(ROUND(D12-J41,0)),0,ROUND(D12-J41,0))</f>
        <v>0</v>
      </c>
      <c r="K58" s="296"/>
      <c r="M58" s="5"/>
    </row>
    <row r="59" spans="1:13" ht="21" customHeight="1" x14ac:dyDescent="0.3">
      <c r="A59" s="276"/>
      <c r="B59" s="301"/>
      <c r="C59" s="301"/>
      <c r="D59" s="298" t="s">
        <v>167</v>
      </c>
      <c r="E59" s="298"/>
      <c r="F59" s="298"/>
      <c r="G59" s="298"/>
      <c r="H59" s="298"/>
      <c r="I59" s="294"/>
      <c r="J59" s="12">
        <f>IF(ISERROR(ROUND(J10-J47,0)),0,ROUND(J10-J47,0))</f>
        <v>0</v>
      </c>
      <c r="K59" s="296"/>
      <c r="M59" s="5"/>
    </row>
    <row r="60" spans="1:13" ht="21" customHeight="1" x14ac:dyDescent="0.3">
      <c r="A60" s="276"/>
      <c r="B60" s="301"/>
      <c r="C60" s="301"/>
      <c r="D60" s="298" t="s">
        <v>168</v>
      </c>
      <c r="E60" s="298"/>
      <c r="F60" s="298"/>
      <c r="G60" s="298"/>
      <c r="H60" s="298"/>
      <c r="I60" s="294"/>
      <c r="J60" s="12">
        <f>IF(ISERROR(ROUND(J11-J53,0)),0,ROUND(J11-J53,0))</f>
        <v>0</v>
      </c>
      <c r="K60" s="296"/>
      <c r="M60" s="5"/>
    </row>
    <row r="61" spans="1:13" ht="21" customHeight="1" x14ac:dyDescent="0.3">
      <c r="A61" s="276"/>
      <c r="B61" s="301"/>
      <c r="C61" s="301"/>
      <c r="D61" s="298" t="s">
        <v>169</v>
      </c>
      <c r="E61" s="298"/>
      <c r="F61" s="298"/>
      <c r="G61" s="298"/>
      <c r="H61" s="298"/>
      <c r="I61" s="294"/>
      <c r="J61" s="13">
        <f>ROUND((SUM(J56:J60)),0)</f>
        <v>0</v>
      </c>
      <c r="K61" s="296"/>
      <c r="M61" s="5"/>
    </row>
    <row r="62" spans="1:13" ht="9" customHeight="1" thickBot="1" x14ac:dyDescent="0.35">
      <c r="A62" s="266">
        <v>0</v>
      </c>
      <c r="B62" s="267"/>
      <c r="C62" s="267"/>
      <c r="D62" s="267"/>
      <c r="E62" s="267"/>
      <c r="F62" s="267"/>
      <c r="G62" s="267"/>
      <c r="H62" s="267"/>
      <c r="I62" s="267"/>
      <c r="J62" s="267"/>
      <c r="K62" s="268"/>
      <c r="M62" s="5"/>
    </row>
    <row r="63" spans="1:13" ht="6" customHeight="1" thickTop="1" x14ac:dyDescent="0.3">
      <c r="A63" s="6"/>
      <c r="B63" s="6"/>
      <c r="C63" s="6"/>
      <c r="D63" s="6"/>
      <c r="E63" s="6"/>
      <c r="F63" s="6"/>
      <c r="G63" s="6"/>
      <c r="H63" s="6"/>
      <c r="I63" s="7"/>
      <c r="J63" s="51"/>
      <c r="K63" s="51"/>
    </row>
    <row r="64" spans="1:13" ht="11.25" customHeight="1" x14ac:dyDescent="0.3">
      <c r="J64" s="52"/>
      <c r="K64" s="52"/>
    </row>
    <row r="65" spans="9:10" ht="18.75" customHeight="1" x14ac:dyDescent="0.3">
      <c r="I65" s="8"/>
      <c r="J65" s="8"/>
    </row>
  </sheetData>
  <sheetProtection selectLockedCells="1"/>
  <mergeCells count="56">
    <mergeCell ref="F12:I12"/>
    <mergeCell ref="F10:I10"/>
    <mergeCell ref="E10:E12"/>
    <mergeCell ref="B11:C11"/>
    <mergeCell ref="A2:K2"/>
    <mergeCell ref="A3:K3"/>
    <mergeCell ref="A4:K4"/>
    <mergeCell ref="A8:K8"/>
    <mergeCell ref="A9:G9"/>
    <mergeCell ref="H9:K9"/>
    <mergeCell ref="F5:G5"/>
    <mergeCell ref="F6:G6"/>
    <mergeCell ref="I56:I61"/>
    <mergeCell ref="K56:K61"/>
    <mergeCell ref="A62:K62"/>
    <mergeCell ref="D56:H56"/>
    <mergeCell ref="D57:H57"/>
    <mergeCell ref="D58:H58"/>
    <mergeCell ref="D59:H59"/>
    <mergeCell ref="D61:H61"/>
    <mergeCell ref="A56:C61"/>
    <mergeCell ref="D60:H60"/>
    <mergeCell ref="B1:K1"/>
    <mergeCell ref="A18:A23"/>
    <mergeCell ref="A24:K24"/>
    <mergeCell ref="K17:K23"/>
    <mergeCell ref="A25:K25"/>
    <mergeCell ref="A16:E16"/>
    <mergeCell ref="B10:C10"/>
    <mergeCell ref="B12:C12"/>
    <mergeCell ref="A10:A12"/>
    <mergeCell ref="A7:K7"/>
    <mergeCell ref="I5:K6"/>
    <mergeCell ref="E5:E6"/>
    <mergeCell ref="A5:A6"/>
    <mergeCell ref="F11:I11"/>
    <mergeCell ref="K10:K12"/>
    <mergeCell ref="A13:K13"/>
    <mergeCell ref="A55:K55"/>
    <mergeCell ref="A26:A32"/>
    <mergeCell ref="A33:K33"/>
    <mergeCell ref="K26:K32"/>
    <mergeCell ref="A35:A41"/>
    <mergeCell ref="A42:K42"/>
    <mergeCell ref="K35:K41"/>
    <mergeCell ref="A44:A47"/>
    <mergeCell ref="A50:A53"/>
    <mergeCell ref="K50:K53"/>
    <mergeCell ref="A54:K54"/>
    <mergeCell ref="A34:K34"/>
    <mergeCell ref="A43:K43"/>
    <mergeCell ref="A14:K14"/>
    <mergeCell ref="A15:E15"/>
    <mergeCell ref="A48:K48"/>
    <mergeCell ref="K44:K47"/>
    <mergeCell ref="A49:K49"/>
  </mergeCells>
  <dataValidations count="1">
    <dataValidation showErrorMessage="1" sqref="D5" xr:uid="{00000000-0002-0000-0200-000000000000}"/>
  </dataValidations>
  <printOptions horizontalCentered="1" verticalCentered="1"/>
  <pageMargins left="0.25" right="0.25" top="0.75" bottom="0.75" header="0.3" footer="0.3"/>
  <pageSetup scale="71" orientation="portrait" r:id="rId1"/>
  <headerFooter>
    <oddFooter>&amp;L&amp;A&amp;C&amp;F&amp;R&amp;D</oddFooter>
  </headerFooter>
  <drawing r:id="rId2"/>
  <tableParts count="5">
    <tablePart r:id="rId3"/>
    <tablePart r:id="rId4"/>
    <tablePart r:id="rId5"/>
    <tablePart r:id="rId6"/>
    <tablePart r:id="rId7"/>
  </tableParts>
  <extLst>
    <ext xmlns:x14="http://schemas.microsoft.com/office/spreadsheetml/2009/9/main" uri="{CCE6A557-97BC-4b89-ADB6-D9C93CAAB3DF}">
      <x14:dataValidations xmlns:xm="http://schemas.microsoft.com/office/excel/2006/main" count="1">
        <x14:dataValidation type="list" showErrorMessage="1" xr:uid="{00000000-0002-0000-0200-000001000000}">
          <x14:formula1>
            <xm:f>Lists!$L$2:$L$30</xm:f>
          </x14:formula1>
          <xm:sqref>D6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Z42"/>
  <sheetViews>
    <sheetView workbookViewId="0">
      <selection activeCell="A6" sqref="A6:XFD6"/>
    </sheetView>
  </sheetViews>
  <sheetFormatPr defaultRowHeight="14.4" x14ac:dyDescent="0.3"/>
  <cols>
    <col min="1" max="1" width="46.88671875" bestFit="1" customWidth="1"/>
    <col min="2" max="2" width="15.77734375" bestFit="1" customWidth="1"/>
    <col min="3" max="3" width="11.21875" bestFit="1" customWidth="1"/>
    <col min="4" max="4" width="15.77734375" bestFit="1" customWidth="1"/>
    <col min="5" max="5" width="10.77734375" bestFit="1" customWidth="1"/>
    <col min="6" max="6" width="15.77734375" bestFit="1" customWidth="1"/>
    <col min="7" max="7" width="10.77734375" bestFit="1" customWidth="1"/>
    <col min="8" max="8" width="15.77734375" bestFit="1" customWidth="1"/>
    <col min="9" max="9" width="10.77734375" bestFit="1" customWidth="1"/>
    <col min="10" max="10" width="15.77734375" bestFit="1" customWidth="1"/>
    <col min="11" max="11" width="10.77734375" bestFit="1" customWidth="1"/>
    <col min="12" max="12" width="15.77734375" bestFit="1" customWidth="1"/>
    <col min="13" max="13" width="10.77734375" bestFit="1" customWidth="1"/>
    <col min="14" max="14" width="15.77734375" bestFit="1" customWidth="1"/>
    <col min="15" max="15" width="10.77734375" bestFit="1" customWidth="1"/>
    <col min="16" max="16" width="15.77734375" bestFit="1" customWidth="1"/>
    <col min="17" max="17" width="10.77734375" bestFit="1" customWidth="1"/>
    <col min="18" max="18" width="15.77734375" bestFit="1" customWidth="1"/>
    <col min="19" max="19" width="11.77734375" bestFit="1" customWidth="1"/>
    <col min="20" max="20" width="15.77734375" bestFit="1" customWidth="1"/>
    <col min="21" max="21" width="11.77734375" bestFit="1" customWidth="1"/>
    <col min="22" max="22" width="15.77734375" bestFit="1" customWidth="1"/>
    <col min="23" max="23" width="11.77734375" bestFit="1" customWidth="1"/>
    <col min="24" max="24" width="15.77734375" bestFit="1" customWidth="1"/>
    <col min="25" max="25" width="8.5546875" bestFit="1" customWidth="1"/>
    <col min="26" max="26" width="11" bestFit="1" customWidth="1"/>
    <col min="27" max="39" width="45" customWidth="1"/>
    <col min="40" max="897" width="45" bestFit="1" customWidth="1"/>
    <col min="898" max="898" width="27.88671875" bestFit="1" customWidth="1"/>
    <col min="899" max="899" width="27.109375" bestFit="1" customWidth="1"/>
    <col min="900" max="900" width="27.88671875" bestFit="1" customWidth="1"/>
    <col min="901" max="901" width="46.5546875" bestFit="1" customWidth="1"/>
    <col min="902" max="902" width="44.88671875" bestFit="1" customWidth="1"/>
    <col min="903" max="903" width="52.88671875" bestFit="1" customWidth="1"/>
    <col min="904" max="904" width="29.5546875" customWidth="1"/>
    <col min="905" max="905" width="33" bestFit="1" customWidth="1"/>
    <col min="906" max="906" width="33.5546875" bestFit="1" customWidth="1"/>
    <col min="907" max="907" width="35" bestFit="1" customWidth="1"/>
    <col min="908" max="908" width="31" customWidth="1"/>
    <col min="909" max="909" width="31.44140625" bestFit="1" customWidth="1"/>
    <col min="910" max="910" width="31.5546875" bestFit="1" customWidth="1"/>
    <col min="911" max="911" width="41.5546875" bestFit="1" customWidth="1"/>
    <col min="912" max="912" width="43.88671875" bestFit="1" customWidth="1"/>
    <col min="913" max="913" width="41.109375" bestFit="1" customWidth="1"/>
    <col min="914" max="914" width="37.109375" customWidth="1"/>
    <col min="915" max="916" width="37.88671875" bestFit="1" customWidth="1"/>
    <col min="917" max="917" width="47.88671875" bestFit="1" customWidth="1"/>
    <col min="918" max="918" width="50" bestFit="1" customWidth="1"/>
    <col min="919" max="919" width="34.109375" customWidth="1"/>
    <col min="920" max="920" width="30.109375" customWidth="1"/>
    <col min="921" max="921" width="30.5546875" bestFit="1" customWidth="1"/>
    <col min="922" max="922" width="30.88671875" bestFit="1" customWidth="1"/>
    <col min="923" max="923" width="40.5546875" bestFit="1" customWidth="1"/>
    <col min="924" max="924" width="42.88671875" bestFit="1" customWidth="1"/>
    <col min="925" max="925" width="35.5546875" customWidth="1"/>
    <col min="926" max="926" width="50.44140625" bestFit="1" customWidth="1"/>
    <col min="927" max="927" width="46.5546875" customWidth="1"/>
    <col min="928" max="928" width="34.88671875" customWidth="1"/>
    <col min="929" max="929" width="49.5546875" bestFit="1" customWidth="1"/>
    <col min="930" max="930" width="51.88671875" bestFit="1" customWidth="1"/>
    <col min="931" max="931" width="36.109375" customWidth="1"/>
    <col min="932" max="932" width="42.5546875" bestFit="1" customWidth="1"/>
    <col min="933" max="933" width="35.44140625" customWidth="1"/>
    <col min="934" max="934" width="39.109375" bestFit="1" customWidth="1"/>
    <col min="935" max="935" width="44.44140625" bestFit="1" customWidth="1"/>
    <col min="936" max="936" width="35.5546875" customWidth="1"/>
    <col min="937" max="937" width="24.88671875" customWidth="1"/>
    <col min="938" max="938" width="24.109375" bestFit="1" customWidth="1"/>
    <col min="939" max="939" width="24.88671875" bestFit="1" customWidth="1"/>
    <col min="940" max="940" width="43.5546875" bestFit="1" customWidth="1"/>
    <col min="941" max="941" width="41.88671875" bestFit="1" customWidth="1"/>
    <col min="942" max="942" width="49.88671875" bestFit="1" customWidth="1"/>
    <col min="943" max="943" width="26.5546875" bestFit="1" customWidth="1"/>
    <col min="944" max="944" width="30.109375" bestFit="1" customWidth="1"/>
    <col min="945" max="945" width="30.5546875" bestFit="1" customWidth="1"/>
    <col min="946" max="946" width="32" bestFit="1" customWidth="1"/>
    <col min="947" max="947" width="28" bestFit="1" customWidth="1"/>
    <col min="948" max="948" width="28.44140625" bestFit="1" customWidth="1"/>
    <col min="949" max="949" width="28.5546875" bestFit="1" customWidth="1"/>
    <col min="950" max="950" width="38.5546875" bestFit="1" customWidth="1"/>
    <col min="951" max="951" width="40.88671875" bestFit="1" customWidth="1"/>
    <col min="952" max="952" width="38.109375" bestFit="1" customWidth="1"/>
    <col min="953" max="953" width="34.109375" bestFit="1" customWidth="1"/>
    <col min="954" max="955" width="34.88671875" bestFit="1" customWidth="1"/>
    <col min="956" max="956" width="44.88671875" bestFit="1" customWidth="1"/>
    <col min="957" max="957" width="47" bestFit="1" customWidth="1"/>
    <col min="958" max="958" width="31.109375" bestFit="1" customWidth="1"/>
    <col min="959" max="959" width="27.109375" bestFit="1" customWidth="1"/>
    <col min="960" max="960" width="27.5546875" bestFit="1" customWidth="1"/>
    <col min="961" max="961" width="27.88671875" bestFit="1" customWidth="1"/>
    <col min="962" max="962" width="37.88671875" bestFit="1" customWidth="1"/>
    <col min="963" max="963" width="39.88671875" bestFit="1" customWidth="1"/>
    <col min="964" max="964" width="32.5546875" bestFit="1" customWidth="1"/>
    <col min="965" max="965" width="47.44140625" bestFit="1" customWidth="1"/>
    <col min="966" max="966" width="43.5546875" bestFit="1" customWidth="1"/>
    <col min="967" max="967" width="31.88671875" bestFit="1" customWidth="1"/>
    <col min="968" max="968" width="46.5546875" bestFit="1" customWidth="1"/>
    <col min="969" max="969" width="48.88671875" bestFit="1" customWidth="1"/>
    <col min="970" max="970" width="33.44140625" bestFit="1" customWidth="1"/>
    <col min="971" max="971" width="39.5546875" bestFit="1" customWidth="1"/>
    <col min="972" max="972" width="32.44140625" bestFit="1" customWidth="1"/>
    <col min="973" max="973" width="36.109375" bestFit="1" customWidth="1"/>
    <col min="974" max="974" width="41.44140625" bestFit="1" customWidth="1"/>
    <col min="975" max="975" width="32.5546875" bestFit="1" customWidth="1"/>
  </cols>
  <sheetData>
    <row r="1" spans="1:26" x14ac:dyDescent="0.3">
      <c r="B1" s="16" t="s">
        <v>170</v>
      </c>
    </row>
    <row r="2" spans="1:26" x14ac:dyDescent="0.3">
      <c r="B2" t="s">
        <v>427</v>
      </c>
      <c r="Y2" t="s">
        <v>428</v>
      </c>
      <c r="Z2" t="s">
        <v>171</v>
      </c>
    </row>
    <row r="3" spans="1:26" x14ac:dyDescent="0.3">
      <c r="A3" s="16" t="s">
        <v>172</v>
      </c>
      <c r="B3" t="s">
        <v>21</v>
      </c>
      <c r="C3" t="s">
        <v>22</v>
      </c>
      <c r="D3" t="s">
        <v>23</v>
      </c>
      <c r="E3" t="s">
        <v>24</v>
      </c>
      <c r="F3" t="s">
        <v>25</v>
      </c>
      <c r="G3" t="s">
        <v>26</v>
      </c>
      <c r="H3" t="s">
        <v>27</v>
      </c>
      <c r="I3" t="s">
        <v>28</v>
      </c>
      <c r="J3" t="s">
        <v>29</v>
      </c>
      <c r="K3" t="s">
        <v>30</v>
      </c>
      <c r="L3" t="s">
        <v>31</v>
      </c>
      <c r="M3" t="s">
        <v>32</v>
      </c>
      <c r="N3" t="s">
        <v>33</v>
      </c>
      <c r="O3" t="s">
        <v>34</v>
      </c>
      <c r="P3" t="s">
        <v>35</v>
      </c>
      <c r="Q3" t="s">
        <v>36</v>
      </c>
      <c r="R3" t="s">
        <v>37</v>
      </c>
      <c r="S3" t="s">
        <v>38</v>
      </c>
      <c r="T3" t="s">
        <v>39</v>
      </c>
      <c r="U3" t="s">
        <v>40</v>
      </c>
      <c r="V3" t="s">
        <v>41</v>
      </c>
      <c r="W3" t="s">
        <v>42</v>
      </c>
      <c r="X3" t="s">
        <v>43</v>
      </c>
    </row>
    <row r="4" spans="1:26" x14ac:dyDescent="0.3">
      <c r="A4" s="17" t="s">
        <v>173</v>
      </c>
      <c r="B4" s="18">
        <v>0</v>
      </c>
      <c r="C4" s="18">
        <v>0</v>
      </c>
      <c r="D4" s="18">
        <v>0</v>
      </c>
      <c r="E4" s="18">
        <v>0</v>
      </c>
      <c r="F4" s="18">
        <v>0</v>
      </c>
      <c r="G4" s="18">
        <v>0</v>
      </c>
      <c r="H4" s="18">
        <v>0</v>
      </c>
      <c r="I4" s="18">
        <v>0</v>
      </c>
      <c r="J4" s="18">
        <v>0</v>
      </c>
      <c r="K4" s="18">
        <v>0</v>
      </c>
      <c r="L4" s="18">
        <v>0</v>
      </c>
      <c r="M4" s="18">
        <v>0</v>
      </c>
      <c r="N4" s="18">
        <v>0</v>
      </c>
      <c r="O4" s="18">
        <v>0</v>
      </c>
      <c r="P4" s="18">
        <v>0</v>
      </c>
      <c r="Q4" s="18">
        <v>0</v>
      </c>
      <c r="R4" s="18">
        <v>0</v>
      </c>
      <c r="S4" s="18">
        <v>0</v>
      </c>
      <c r="T4" s="18">
        <v>0</v>
      </c>
      <c r="U4" s="18">
        <v>0</v>
      </c>
      <c r="V4" s="18">
        <v>0</v>
      </c>
      <c r="W4" s="18">
        <v>0</v>
      </c>
      <c r="X4" s="18">
        <v>0</v>
      </c>
      <c r="Y4" s="18">
        <v>0</v>
      </c>
      <c r="Z4" s="18">
        <v>0</v>
      </c>
    </row>
    <row r="5" spans="1:26" x14ac:dyDescent="0.3">
      <c r="A5" s="17" t="s">
        <v>174</v>
      </c>
      <c r="B5">
        <v>0</v>
      </c>
      <c r="C5">
        <v>0</v>
      </c>
      <c r="D5">
        <v>0</v>
      </c>
      <c r="E5">
        <v>0</v>
      </c>
      <c r="F5">
        <v>0</v>
      </c>
      <c r="G5">
        <v>0</v>
      </c>
      <c r="H5">
        <v>0</v>
      </c>
      <c r="I5">
        <v>0</v>
      </c>
      <c r="J5">
        <v>0</v>
      </c>
      <c r="K5">
        <v>0</v>
      </c>
      <c r="L5">
        <v>0</v>
      </c>
      <c r="M5">
        <v>0</v>
      </c>
      <c r="N5">
        <v>0</v>
      </c>
      <c r="O5">
        <v>0</v>
      </c>
      <c r="P5">
        <v>0</v>
      </c>
      <c r="Q5">
        <v>0</v>
      </c>
      <c r="R5">
        <v>0</v>
      </c>
      <c r="S5">
        <v>0</v>
      </c>
      <c r="T5">
        <v>0</v>
      </c>
      <c r="U5">
        <v>0</v>
      </c>
      <c r="V5">
        <v>0</v>
      </c>
      <c r="W5">
        <v>0</v>
      </c>
      <c r="X5">
        <v>0</v>
      </c>
      <c r="Y5">
        <v>0</v>
      </c>
      <c r="Z5">
        <v>0</v>
      </c>
    </row>
    <row r="6" spans="1:26" x14ac:dyDescent="0.3">
      <c r="A6" s="17" t="s">
        <v>175</v>
      </c>
      <c r="B6" s="18">
        <v>0</v>
      </c>
      <c r="C6" s="18">
        <v>0</v>
      </c>
      <c r="D6" s="18">
        <v>0</v>
      </c>
      <c r="E6" s="18">
        <v>0</v>
      </c>
      <c r="F6" s="18">
        <v>0</v>
      </c>
      <c r="G6" s="18">
        <v>0</v>
      </c>
      <c r="H6" s="18">
        <v>0</v>
      </c>
      <c r="I6" s="18">
        <v>0</v>
      </c>
      <c r="J6" s="18">
        <v>0</v>
      </c>
      <c r="K6" s="18">
        <v>0</v>
      </c>
      <c r="L6" s="18">
        <v>0</v>
      </c>
      <c r="M6" s="18">
        <v>0</v>
      </c>
      <c r="N6" s="18">
        <v>0</v>
      </c>
      <c r="O6" s="18">
        <v>0</v>
      </c>
      <c r="P6" s="18">
        <v>0</v>
      </c>
      <c r="Q6" s="18">
        <v>0</v>
      </c>
      <c r="R6" s="18">
        <v>0</v>
      </c>
      <c r="S6" s="18">
        <v>0</v>
      </c>
      <c r="T6" s="18">
        <v>0</v>
      </c>
      <c r="U6" s="18">
        <v>0</v>
      </c>
      <c r="V6" s="18">
        <v>0</v>
      </c>
      <c r="W6" s="18">
        <v>0</v>
      </c>
      <c r="X6" s="18">
        <v>0</v>
      </c>
      <c r="Y6" s="18">
        <v>0</v>
      </c>
      <c r="Z6" s="18">
        <v>0</v>
      </c>
    </row>
    <row r="7" spans="1:26" x14ac:dyDescent="0.3">
      <c r="A7" s="17" t="s">
        <v>176</v>
      </c>
      <c r="B7">
        <v>0</v>
      </c>
      <c r="C7">
        <v>0</v>
      </c>
      <c r="D7">
        <v>0</v>
      </c>
      <c r="E7">
        <v>0</v>
      </c>
      <c r="F7">
        <v>0</v>
      </c>
      <c r="G7">
        <v>0</v>
      </c>
      <c r="H7">
        <v>0</v>
      </c>
      <c r="I7">
        <v>0</v>
      </c>
      <c r="J7">
        <v>0</v>
      </c>
      <c r="K7">
        <v>0</v>
      </c>
      <c r="L7">
        <v>0</v>
      </c>
      <c r="M7">
        <v>0</v>
      </c>
      <c r="N7">
        <v>0</v>
      </c>
      <c r="O7">
        <v>0</v>
      </c>
      <c r="P7">
        <v>0</v>
      </c>
      <c r="Q7">
        <v>0</v>
      </c>
      <c r="R7">
        <v>0</v>
      </c>
      <c r="S7">
        <v>0</v>
      </c>
      <c r="T7">
        <v>0</v>
      </c>
      <c r="U7">
        <v>0</v>
      </c>
      <c r="V7">
        <v>0</v>
      </c>
      <c r="W7">
        <v>0</v>
      </c>
      <c r="X7">
        <v>0</v>
      </c>
      <c r="Y7">
        <v>0</v>
      </c>
      <c r="Z7">
        <v>0</v>
      </c>
    </row>
    <row r="8" spans="1:26" x14ac:dyDescent="0.3">
      <c r="A8" s="17" t="s">
        <v>177</v>
      </c>
      <c r="B8">
        <v>0</v>
      </c>
      <c r="C8">
        <v>0</v>
      </c>
      <c r="D8">
        <v>0</v>
      </c>
      <c r="E8">
        <v>0</v>
      </c>
      <c r="F8">
        <v>0</v>
      </c>
      <c r="G8">
        <v>0</v>
      </c>
      <c r="H8">
        <v>0</v>
      </c>
      <c r="I8">
        <v>0</v>
      </c>
      <c r="J8">
        <v>0</v>
      </c>
      <c r="K8">
        <v>0</v>
      </c>
      <c r="L8">
        <v>0</v>
      </c>
      <c r="M8">
        <v>0</v>
      </c>
      <c r="N8">
        <v>0</v>
      </c>
      <c r="O8">
        <v>0</v>
      </c>
      <c r="P8">
        <v>0</v>
      </c>
      <c r="Q8">
        <v>0</v>
      </c>
      <c r="R8">
        <v>0</v>
      </c>
      <c r="S8">
        <v>0</v>
      </c>
      <c r="T8">
        <v>0</v>
      </c>
      <c r="U8">
        <v>0</v>
      </c>
      <c r="V8">
        <v>0</v>
      </c>
      <c r="W8">
        <v>0</v>
      </c>
      <c r="X8">
        <v>0</v>
      </c>
      <c r="Y8">
        <v>0</v>
      </c>
      <c r="Z8">
        <v>0</v>
      </c>
    </row>
    <row r="9" spans="1:26" x14ac:dyDescent="0.3">
      <c r="A9" s="17" t="s">
        <v>178</v>
      </c>
      <c r="B9">
        <v>0</v>
      </c>
      <c r="C9">
        <v>0</v>
      </c>
      <c r="D9">
        <v>0</v>
      </c>
      <c r="E9">
        <v>0</v>
      </c>
      <c r="F9">
        <v>0</v>
      </c>
      <c r="G9">
        <v>0</v>
      </c>
      <c r="H9">
        <v>0</v>
      </c>
      <c r="I9">
        <v>0</v>
      </c>
      <c r="J9">
        <v>0</v>
      </c>
      <c r="K9">
        <v>0</v>
      </c>
      <c r="L9">
        <v>0</v>
      </c>
      <c r="M9">
        <v>0</v>
      </c>
      <c r="N9">
        <v>0</v>
      </c>
      <c r="O9">
        <v>0</v>
      </c>
      <c r="P9">
        <v>0</v>
      </c>
      <c r="Q9">
        <v>0</v>
      </c>
      <c r="R9">
        <v>0</v>
      </c>
      <c r="S9">
        <v>0</v>
      </c>
      <c r="T9">
        <v>0</v>
      </c>
      <c r="U9">
        <v>0</v>
      </c>
      <c r="V9">
        <v>0</v>
      </c>
      <c r="W9">
        <v>0</v>
      </c>
      <c r="X9">
        <v>0</v>
      </c>
      <c r="Y9">
        <v>0</v>
      </c>
      <c r="Z9">
        <v>0</v>
      </c>
    </row>
    <row r="10" spans="1:26" x14ac:dyDescent="0.3">
      <c r="A10" s="17" t="s">
        <v>179</v>
      </c>
      <c r="B10">
        <v>0</v>
      </c>
      <c r="C10">
        <v>0</v>
      </c>
      <c r="D10">
        <v>0</v>
      </c>
      <c r="E10">
        <v>0</v>
      </c>
      <c r="F10">
        <v>0</v>
      </c>
      <c r="G10">
        <v>0</v>
      </c>
      <c r="H10">
        <v>0</v>
      </c>
      <c r="I10">
        <v>0</v>
      </c>
      <c r="J10">
        <v>0</v>
      </c>
      <c r="K10">
        <v>0</v>
      </c>
      <c r="L10">
        <v>0</v>
      </c>
      <c r="M10">
        <v>0</v>
      </c>
      <c r="N10">
        <v>0</v>
      </c>
      <c r="O10">
        <v>0</v>
      </c>
      <c r="P10">
        <v>0</v>
      </c>
      <c r="Q10">
        <v>0</v>
      </c>
      <c r="R10">
        <v>0</v>
      </c>
      <c r="S10">
        <v>0</v>
      </c>
      <c r="T10">
        <v>0</v>
      </c>
      <c r="U10">
        <v>0</v>
      </c>
      <c r="V10">
        <v>0</v>
      </c>
      <c r="W10">
        <v>0</v>
      </c>
      <c r="X10">
        <v>0</v>
      </c>
      <c r="Y10">
        <v>0</v>
      </c>
      <c r="Z10">
        <v>0</v>
      </c>
    </row>
    <row r="11" spans="1:26" x14ac:dyDescent="0.3">
      <c r="A11" s="17" t="s">
        <v>180</v>
      </c>
      <c r="B11">
        <v>0</v>
      </c>
      <c r="C11">
        <v>0</v>
      </c>
      <c r="D11">
        <v>0</v>
      </c>
      <c r="E11">
        <v>0</v>
      </c>
      <c r="F11">
        <v>0</v>
      </c>
      <c r="G11">
        <v>0</v>
      </c>
      <c r="H11">
        <v>0</v>
      </c>
      <c r="I11">
        <v>0</v>
      </c>
      <c r="J11">
        <v>0</v>
      </c>
      <c r="K11">
        <v>0</v>
      </c>
      <c r="L11">
        <v>0</v>
      </c>
      <c r="M11">
        <v>0</v>
      </c>
      <c r="N11">
        <v>0</v>
      </c>
      <c r="O11">
        <v>0</v>
      </c>
      <c r="P11">
        <v>0</v>
      </c>
      <c r="Q11">
        <v>0</v>
      </c>
      <c r="R11">
        <v>0</v>
      </c>
      <c r="S11">
        <v>0</v>
      </c>
      <c r="T11">
        <v>0</v>
      </c>
      <c r="U11">
        <v>0</v>
      </c>
      <c r="V11">
        <v>0</v>
      </c>
      <c r="W11">
        <v>0</v>
      </c>
      <c r="X11">
        <v>0</v>
      </c>
      <c r="Y11">
        <v>0</v>
      </c>
      <c r="Z11">
        <v>0</v>
      </c>
    </row>
    <row r="12" spans="1:26" x14ac:dyDescent="0.3">
      <c r="A12" s="17" t="s">
        <v>181</v>
      </c>
      <c r="B12">
        <v>0</v>
      </c>
      <c r="C12">
        <v>0</v>
      </c>
      <c r="D12">
        <v>0</v>
      </c>
      <c r="E12">
        <v>0</v>
      </c>
      <c r="F12">
        <v>0</v>
      </c>
      <c r="G12">
        <v>0</v>
      </c>
      <c r="H12">
        <v>0</v>
      </c>
      <c r="I12">
        <v>0</v>
      </c>
      <c r="J12">
        <v>0</v>
      </c>
      <c r="K12">
        <v>0</v>
      </c>
      <c r="L12">
        <v>0</v>
      </c>
      <c r="M12">
        <v>0</v>
      </c>
      <c r="N12">
        <v>0</v>
      </c>
      <c r="O12">
        <v>0</v>
      </c>
      <c r="P12">
        <v>0</v>
      </c>
      <c r="Q12">
        <v>0</v>
      </c>
      <c r="R12">
        <v>0</v>
      </c>
      <c r="S12">
        <v>0</v>
      </c>
      <c r="T12">
        <v>0</v>
      </c>
      <c r="U12">
        <v>0</v>
      </c>
      <c r="V12">
        <v>0</v>
      </c>
      <c r="W12">
        <v>0</v>
      </c>
      <c r="X12">
        <v>0</v>
      </c>
      <c r="Y12">
        <v>0</v>
      </c>
      <c r="Z12">
        <v>0</v>
      </c>
    </row>
    <row r="13" spans="1:26" x14ac:dyDescent="0.3">
      <c r="A13" s="17" t="s">
        <v>182</v>
      </c>
      <c r="B13">
        <v>0</v>
      </c>
      <c r="C13">
        <v>0</v>
      </c>
      <c r="D13">
        <v>0</v>
      </c>
      <c r="E13">
        <v>0</v>
      </c>
      <c r="F13">
        <v>0</v>
      </c>
      <c r="G13">
        <v>0</v>
      </c>
      <c r="H13">
        <v>0</v>
      </c>
      <c r="I13">
        <v>0</v>
      </c>
      <c r="J13">
        <v>0</v>
      </c>
      <c r="K13">
        <v>0</v>
      </c>
      <c r="L13">
        <v>0</v>
      </c>
      <c r="M13">
        <v>0</v>
      </c>
      <c r="N13">
        <v>0</v>
      </c>
      <c r="O13">
        <v>0</v>
      </c>
      <c r="P13">
        <v>0</v>
      </c>
      <c r="Q13">
        <v>0</v>
      </c>
      <c r="R13">
        <v>0</v>
      </c>
      <c r="S13">
        <v>0</v>
      </c>
      <c r="T13">
        <v>0</v>
      </c>
      <c r="U13">
        <v>0</v>
      </c>
      <c r="V13">
        <v>0</v>
      </c>
      <c r="W13">
        <v>0</v>
      </c>
      <c r="X13">
        <v>0</v>
      </c>
      <c r="Y13">
        <v>0</v>
      </c>
      <c r="Z13">
        <v>0</v>
      </c>
    </row>
    <row r="14" spans="1:26" x14ac:dyDescent="0.3">
      <c r="A14" s="17" t="s">
        <v>183</v>
      </c>
      <c r="B14">
        <v>0</v>
      </c>
      <c r="C14">
        <v>0</v>
      </c>
      <c r="D14">
        <v>0</v>
      </c>
      <c r="E14">
        <v>0</v>
      </c>
      <c r="F14">
        <v>0</v>
      </c>
      <c r="G14">
        <v>0</v>
      </c>
      <c r="H14">
        <v>0</v>
      </c>
      <c r="I14">
        <v>0</v>
      </c>
      <c r="J14">
        <v>0</v>
      </c>
      <c r="K14">
        <v>0</v>
      </c>
      <c r="L14">
        <v>0</v>
      </c>
      <c r="M14">
        <v>0</v>
      </c>
      <c r="N14">
        <v>0</v>
      </c>
      <c r="O14">
        <v>0</v>
      </c>
      <c r="P14">
        <v>0</v>
      </c>
      <c r="Q14">
        <v>0</v>
      </c>
      <c r="R14">
        <v>0</v>
      </c>
      <c r="S14">
        <v>0</v>
      </c>
      <c r="T14">
        <v>0</v>
      </c>
      <c r="U14">
        <v>0</v>
      </c>
      <c r="V14">
        <v>0</v>
      </c>
      <c r="W14">
        <v>0</v>
      </c>
      <c r="X14">
        <v>0</v>
      </c>
      <c r="Y14">
        <v>0</v>
      </c>
      <c r="Z14">
        <v>0</v>
      </c>
    </row>
    <row r="15" spans="1:26" x14ac:dyDescent="0.3">
      <c r="A15" s="17" t="s">
        <v>184</v>
      </c>
      <c r="B15">
        <v>0</v>
      </c>
      <c r="C15">
        <v>0</v>
      </c>
      <c r="D15">
        <v>0</v>
      </c>
      <c r="E15">
        <v>0</v>
      </c>
      <c r="F15">
        <v>0</v>
      </c>
      <c r="G15">
        <v>0</v>
      </c>
      <c r="H15">
        <v>0</v>
      </c>
      <c r="I15">
        <v>0</v>
      </c>
      <c r="J15">
        <v>0</v>
      </c>
      <c r="K15">
        <v>0</v>
      </c>
      <c r="L15">
        <v>0</v>
      </c>
      <c r="M15">
        <v>0</v>
      </c>
      <c r="N15">
        <v>0</v>
      </c>
      <c r="O15">
        <v>0</v>
      </c>
      <c r="P15">
        <v>0</v>
      </c>
      <c r="Q15">
        <v>0</v>
      </c>
      <c r="R15">
        <v>0</v>
      </c>
      <c r="S15">
        <v>0</v>
      </c>
      <c r="T15">
        <v>0</v>
      </c>
      <c r="U15">
        <v>0</v>
      </c>
      <c r="V15">
        <v>0</v>
      </c>
      <c r="W15">
        <v>0</v>
      </c>
      <c r="X15">
        <v>0</v>
      </c>
      <c r="Y15">
        <v>0</v>
      </c>
      <c r="Z15">
        <v>0</v>
      </c>
    </row>
    <row r="16" spans="1:26" x14ac:dyDescent="0.3">
      <c r="A16" s="17" t="s">
        <v>185</v>
      </c>
      <c r="B16">
        <v>0</v>
      </c>
      <c r="C16">
        <v>0</v>
      </c>
      <c r="D16">
        <v>0</v>
      </c>
      <c r="E16">
        <v>0</v>
      </c>
      <c r="F16">
        <v>0</v>
      </c>
      <c r="G16">
        <v>0</v>
      </c>
      <c r="H16">
        <v>0</v>
      </c>
      <c r="I16">
        <v>0</v>
      </c>
      <c r="J16">
        <v>0</v>
      </c>
      <c r="K16">
        <v>0</v>
      </c>
      <c r="L16">
        <v>0</v>
      </c>
      <c r="M16">
        <v>0</v>
      </c>
      <c r="N16">
        <v>0</v>
      </c>
      <c r="O16">
        <v>0</v>
      </c>
      <c r="P16">
        <v>0</v>
      </c>
      <c r="Q16">
        <v>0</v>
      </c>
      <c r="R16">
        <v>0</v>
      </c>
      <c r="S16">
        <v>0</v>
      </c>
      <c r="T16">
        <v>0</v>
      </c>
      <c r="U16">
        <v>0</v>
      </c>
      <c r="V16">
        <v>0</v>
      </c>
      <c r="W16">
        <v>0</v>
      </c>
      <c r="X16">
        <v>0</v>
      </c>
      <c r="Y16">
        <v>0</v>
      </c>
      <c r="Z16">
        <v>0</v>
      </c>
    </row>
    <row r="17" spans="1:26" x14ac:dyDescent="0.3">
      <c r="A17" s="17" t="s">
        <v>186</v>
      </c>
      <c r="B17">
        <v>0</v>
      </c>
      <c r="C17">
        <v>0</v>
      </c>
      <c r="D17">
        <v>0</v>
      </c>
      <c r="E17">
        <v>0</v>
      </c>
      <c r="F17">
        <v>0</v>
      </c>
      <c r="G17">
        <v>0</v>
      </c>
      <c r="H17">
        <v>0</v>
      </c>
      <c r="I17">
        <v>0</v>
      </c>
      <c r="J17">
        <v>0</v>
      </c>
      <c r="K17">
        <v>0</v>
      </c>
      <c r="L17">
        <v>0</v>
      </c>
      <c r="M17">
        <v>0</v>
      </c>
      <c r="N17">
        <v>0</v>
      </c>
      <c r="O17">
        <v>0</v>
      </c>
      <c r="P17">
        <v>0</v>
      </c>
      <c r="Q17">
        <v>0</v>
      </c>
      <c r="R17">
        <v>0</v>
      </c>
      <c r="S17">
        <v>0</v>
      </c>
      <c r="T17">
        <v>0</v>
      </c>
      <c r="U17">
        <v>0</v>
      </c>
      <c r="V17">
        <v>0</v>
      </c>
      <c r="W17">
        <v>0</v>
      </c>
      <c r="X17">
        <v>0</v>
      </c>
      <c r="Y17">
        <v>0</v>
      </c>
      <c r="Z17">
        <v>0</v>
      </c>
    </row>
    <row r="18" spans="1:26" x14ac:dyDescent="0.3">
      <c r="A18" s="17" t="s">
        <v>187</v>
      </c>
      <c r="B18">
        <v>0</v>
      </c>
      <c r="C18">
        <v>0</v>
      </c>
      <c r="D18">
        <v>0</v>
      </c>
      <c r="E18">
        <v>0</v>
      </c>
      <c r="F18">
        <v>0</v>
      </c>
      <c r="G18">
        <v>0</v>
      </c>
      <c r="H18">
        <v>0</v>
      </c>
      <c r="I18">
        <v>0</v>
      </c>
      <c r="J18">
        <v>0</v>
      </c>
      <c r="K18">
        <v>0</v>
      </c>
      <c r="L18">
        <v>0</v>
      </c>
      <c r="M18">
        <v>0</v>
      </c>
      <c r="N18">
        <v>0</v>
      </c>
      <c r="O18">
        <v>0</v>
      </c>
      <c r="P18">
        <v>0</v>
      </c>
      <c r="Q18">
        <v>0</v>
      </c>
      <c r="R18">
        <v>0</v>
      </c>
      <c r="S18">
        <v>0</v>
      </c>
      <c r="T18">
        <v>0</v>
      </c>
      <c r="U18">
        <v>0</v>
      </c>
      <c r="V18">
        <v>0</v>
      </c>
      <c r="W18">
        <v>0</v>
      </c>
      <c r="X18">
        <v>0</v>
      </c>
      <c r="Y18">
        <v>0</v>
      </c>
      <c r="Z18">
        <v>0</v>
      </c>
    </row>
    <row r="19" spans="1:26" x14ac:dyDescent="0.3">
      <c r="A19" s="17" t="s">
        <v>188</v>
      </c>
      <c r="B19">
        <v>0</v>
      </c>
      <c r="C19">
        <v>0</v>
      </c>
      <c r="D19">
        <v>0</v>
      </c>
      <c r="E19">
        <v>0</v>
      </c>
      <c r="F19">
        <v>0</v>
      </c>
      <c r="G19">
        <v>0</v>
      </c>
      <c r="H19">
        <v>0</v>
      </c>
      <c r="I19">
        <v>0</v>
      </c>
      <c r="J19">
        <v>0</v>
      </c>
      <c r="K19">
        <v>0</v>
      </c>
      <c r="L19">
        <v>0</v>
      </c>
      <c r="M19">
        <v>0</v>
      </c>
      <c r="N19">
        <v>0</v>
      </c>
      <c r="O19">
        <v>0</v>
      </c>
      <c r="P19">
        <v>0</v>
      </c>
      <c r="Q19">
        <v>0</v>
      </c>
      <c r="R19">
        <v>0</v>
      </c>
      <c r="S19">
        <v>0</v>
      </c>
      <c r="T19">
        <v>0</v>
      </c>
      <c r="U19">
        <v>0</v>
      </c>
      <c r="V19">
        <v>0</v>
      </c>
      <c r="W19">
        <v>0</v>
      </c>
      <c r="X19">
        <v>0</v>
      </c>
      <c r="Y19">
        <v>0</v>
      </c>
      <c r="Z19">
        <v>0</v>
      </c>
    </row>
    <row r="20" spans="1:26" x14ac:dyDescent="0.3">
      <c r="A20" s="17" t="s">
        <v>189</v>
      </c>
      <c r="B20">
        <v>0</v>
      </c>
      <c r="C20">
        <v>0</v>
      </c>
      <c r="D20">
        <v>0</v>
      </c>
      <c r="E20">
        <v>0</v>
      </c>
      <c r="F20">
        <v>0</v>
      </c>
      <c r="G20">
        <v>0</v>
      </c>
      <c r="H20">
        <v>0</v>
      </c>
      <c r="I20">
        <v>0</v>
      </c>
      <c r="J20">
        <v>0</v>
      </c>
      <c r="K20">
        <v>0</v>
      </c>
      <c r="L20">
        <v>0</v>
      </c>
      <c r="M20">
        <v>0</v>
      </c>
      <c r="N20">
        <v>0</v>
      </c>
      <c r="O20">
        <v>0</v>
      </c>
      <c r="P20">
        <v>0</v>
      </c>
      <c r="Q20">
        <v>0</v>
      </c>
      <c r="R20">
        <v>0</v>
      </c>
      <c r="S20">
        <v>0</v>
      </c>
      <c r="T20">
        <v>0</v>
      </c>
      <c r="U20">
        <v>0</v>
      </c>
      <c r="V20">
        <v>0</v>
      </c>
      <c r="W20">
        <v>0</v>
      </c>
      <c r="X20">
        <v>0</v>
      </c>
      <c r="Y20">
        <v>0</v>
      </c>
      <c r="Z20">
        <v>0</v>
      </c>
    </row>
    <row r="21" spans="1:26" x14ac:dyDescent="0.3">
      <c r="A21" s="17" t="s">
        <v>190</v>
      </c>
      <c r="B21">
        <v>0</v>
      </c>
      <c r="C21">
        <v>0</v>
      </c>
      <c r="D21">
        <v>0</v>
      </c>
      <c r="E21">
        <v>0</v>
      </c>
      <c r="F21">
        <v>0</v>
      </c>
      <c r="G21">
        <v>0</v>
      </c>
      <c r="H21">
        <v>0</v>
      </c>
      <c r="I21">
        <v>0</v>
      </c>
      <c r="J21">
        <v>0</v>
      </c>
      <c r="K21">
        <v>0</v>
      </c>
      <c r="L21">
        <v>0</v>
      </c>
      <c r="M21">
        <v>0</v>
      </c>
      <c r="N21">
        <v>0</v>
      </c>
      <c r="O21">
        <v>0</v>
      </c>
      <c r="P21">
        <v>0</v>
      </c>
      <c r="Q21">
        <v>0</v>
      </c>
      <c r="R21">
        <v>0</v>
      </c>
      <c r="S21">
        <v>0</v>
      </c>
      <c r="T21">
        <v>0</v>
      </c>
      <c r="U21">
        <v>0</v>
      </c>
      <c r="V21">
        <v>0</v>
      </c>
      <c r="W21">
        <v>0</v>
      </c>
      <c r="X21">
        <v>0</v>
      </c>
      <c r="Y21">
        <v>0</v>
      </c>
      <c r="Z21">
        <v>0</v>
      </c>
    </row>
    <row r="22" spans="1:26" x14ac:dyDescent="0.3">
      <c r="A22" s="17" t="s">
        <v>191</v>
      </c>
      <c r="B22">
        <v>0</v>
      </c>
      <c r="C22">
        <v>0</v>
      </c>
      <c r="D22">
        <v>0</v>
      </c>
      <c r="E22">
        <v>0</v>
      </c>
      <c r="F22">
        <v>0</v>
      </c>
      <c r="G22">
        <v>0</v>
      </c>
      <c r="H22">
        <v>0</v>
      </c>
      <c r="I22">
        <v>0</v>
      </c>
      <c r="J22">
        <v>0</v>
      </c>
      <c r="K22">
        <v>0</v>
      </c>
      <c r="L22">
        <v>0</v>
      </c>
      <c r="M22">
        <v>0</v>
      </c>
      <c r="N22">
        <v>0</v>
      </c>
      <c r="O22">
        <v>0</v>
      </c>
      <c r="P22">
        <v>0</v>
      </c>
      <c r="Q22">
        <v>0</v>
      </c>
      <c r="R22">
        <v>0</v>
      </c>
      <c r="S22">
        <v>0</v>
      </c>
      <c r="T22">
        <v>0</v>
      </c>
      <c r="U22">
        <v>0</v>
      </c>
      <c r="V22">
        <v>0</v>
      </c>
      <c r="W22">
        <v>0</v>
      </c>
      <c r="X22">
        <v>0</v>
      </c>
      <c r="Y22">
        <v>0</v>
      </c>
      <c r="Z22">
        <v>0</v>
      </c>
    </row>
    <row r="23" spans="1:26" x14ac:dyDescent="0.3">
      <c r="A23" s="17" t="s">
        <v>192</v>
      </c>
      <c r="B23">
        <v>0</v>
      </c>
      <c r="C23">
        <v>0</v>
      </c>
      <c r="D23">
        <v>0</v>
      </c>
      <c r="E23">
        <v>0</v>
      </c>
      <c r="F23">
        <v>0</v>
      </c>
      <c r="G23">
        <v>0</v>
      </c>
      <c r="H23">
        <v>0</v>
      </c>
      <c r="I23">
        <v>0</v>
      </c>
      <c r="J23">
        <v>0</v>
      </c>
      <c r="K23">
        <v>0</v>
      </c>
      <c r="L23">
        <v>0</v>
      </c>
      <c r="M23">
        <v>0</v>
      </c>
      <c r="N23">
        <v>0</v>
      </c>
      <c r="O23">
        <v>0</v>
      </c>
      <c r="P23">
        <v>0</v>
      </c>
      <c r="Q23">
        <v>0</v>
      </c>
      <c r="R23">
        <v>0</v>
      </c>
      <c r="S23">
        <v>0</v>
      </c>
      <c r="T23">
        <v>0</v>
      </c>
      <c r="U23">
        <v>0</v>
      </c>
      <c r="V23">
        <v>0</v>
      </c>
      <c r="W23">
        <v>0</v>
      </c>
      <c r="X23">
        <v>0</v>
      </c>
      <c r="Y23">
        <v>0</v>
      </c>
      <c r="Z23">
        <v>0</v>
      </c>
    </row>
    <row r="24" spans="1:26" x14ac:dyDescent="0.3">
      <c r="A24" s="17" t="s">
        <v>193</v>
      </c>
      <c r="B24">
        <v>0</v>
      </c>
      <c r="C24">
        <v>0</v>
      </c>
      <c r="D24">
        <v>0</v>
      </c>
      <c r="E24">
        <v>0</v>
      </c>
      <c r="F24">
        <v>0</v>
      </c>
      <c r="G24">
        <v>0</v>
      </c>
      <c r="H24">
        <v>0</v>
      </c>
      <c r="I24">
        <v>0</v>
      </c>
      <c r="J24">
        <v>0</v>
      </c>
      <c r="K24">
        <v>0</v>
      </c>
      <c r="L24">
        <v>0</v>
      </c>
      <c r="M24">
        <v>0</v>
      </c>
      <c r="N24">
        <v>0</v>
      </c>
      <c r="O24">
        <v>0</v>
      </c>
      <c r="P24">
        <v>0</v>
      </c>
      <c r="Q24">
        <v>0</v>
      </c>
      <c r="R24">
        <v>0</v>
      </c>
      <c r="S24">
        <v>0</v>
      </c>
      <c r="T24">
        <v>0</v>
      </c>
      <c r="U24">
        <v>0</v>
      </c>
      <c r="V24">
        <v>0</v>
      </c>
      <c r="W24">
        <v>0</v>
      </c>
      <c r="X24">
        <v>0</v>
      </c>
      <c r="Y24">
        <v>0</v>
      </c>
      <c r="Z24">
        <v>0</v>
      </c>
    </row>
    <row r="25" spans="1:26" x14ac:dyDescent="0.3">
      <c r="A25" s="17" t="s">
        <v>194</v>
      </c>
      <c r="B25">
        <v>0</v>
      </c>
      <c r="C25">
        <v>0</v>
      </c>
      <c r="D25">
        <v>0</v>
      </c>
      <c r="E25">
        <v>0</v>
      </c>
      <c r="F25">
        <v>0</v>
      </c>
      <c r="G25">
        <v>0</v>
      </c>
      <c r="H25">
        <v>0</v>
      </c>
      <c r="I25">
        <v>0</v>
      </c>
      <c r="J25">
        <v>0</v>
      </c>
      <c r="K25">
        <v>0</v>
      </c>
      <c r="L25">
        <v>0</v>
      </c>
      <c r="M25">
        <v>0</v>
      </c>
      <c r="N25">
        <v>0</v>
      </c>
      <c r="O25">
        <v>0</v>
      </c>
      <c r="P25">
        <v>0</v>
      </c>
      <c r="Q25">
        <v>0</v>
      </c>
      <c r="R25">
        <v>0</v>
      </c>
      <c r="S25">
        <v>0</v>
      </c>
      <c r="T25">
        <v>0</v>
      </c>
      <c r="U25">
        <v>0</v>
      </c>
      <c r="V25">
        <v>0</v>
      </c>
      <c r="W25">
        <v>0</v>
      </c>
      <c r="X25">
        <v>0</v>
      </c>
      <c r="Y25">
        <v>0</v>
      </c>
      <c r="Z25">
        <v>0</v>
      </c>
    </row>
    <row r="26" spans="1:26" x14ac:dyDescent="0.3">
      <c r="A26" s="17" t="s">
        <v>195</v>
      </c>
      <c r="B26">
        <v>0</v>
      </c>
      <c r="C26">
        <v>0</v>
      </c>
      <c r="D26">
        <v>0</v>
      </c>
      <c r="E26">
        <v>0</v>
      </c>
      <c r="F26">
        <v>0</v>
      </c>
      <c r="G26">
        <v>0</v>
      </c>
      <c r="H26">
        <v>0</v>
      </c>
      <c r="I26">
        <v>0</v>
      </c>
      <c r="J26">
        <v>0</v>
      </c>
      <c r="K26">
        <v>0</v>
      </c>
      <c r="L26">
        <v>0</v>
      </c>
      <c r="M26">
        <v>0</v>
      </c>
      <c r="N26">
        <v>0</v>
      </c>
      <c r="O26">
        <v>0</v>
      </c>
      <c r="P26">
        <v>0</v>
      </c>
      <c r="Q26">
        <v>0</v>
      </c>
      <c r="R26">
        <v>0</v>
      </c>
      <c r="S26">
        <v>0</v>
      </c>
      <c r="T26">
        <v>0</v>
      </c>
      <c r="U26">
        <v>0</v>
      </c>
      <c r="V26">
        <v>0</v>
      </c>
      <c r="W26">
        <v>0</v>
      </c>
      <c r="X26">
        <v>0</v>
      </c>
      <c r="Y26">
        <v>0</v>
      </c>
      <c r="Z26">
        <v>0</v>
      </c>
    </row>
    <row r="27" spans="1:26" x14ac:dyDescent="0.3">
      <c r="A27" s="17" t="s">
        <v>196</v>
      </c>
      <c r="B27">
        <v>0</v>
      </c>
      <c r="C27">
        <v>0</v>
      </c>
      <c r="D27">
        <v>0</v>
      </c>
      <c r="E27">
        <v>0</v>
      </c>
      <c r="F27">
        <v>0</v>
      </c>
      <c r="G27">
        <v>0</v>
      </c>
      <c r="H27">
        <v>0</v>
      </c>
      <c r="I27">
        <v>0</v>
      </c>
      <c r="J27">
        <v>0</v>
      </c>
      <c r="K27">
        <v>0</v>
      </c>
      <c r="L27">
        <v>0</v>
      </c>
      <c r="M27">
        <v>0</v>
      </c>
      <c r="N27">
        <v>0</v>
      </c>
      <c r="O27">
        <v>0</v>
      </c>
      <c r="P27">
        <v>0</v>
      </c>
      <c r="Q27">
        <v>0</v>
      </c>
      <c r="R27">
        <v>0</v>
      </c>
      <c r="S27">
        <v>0</v>
      </c>
      <c r="T27">
        <v>0</v>
      </c>
      <c r="U27">
        <v>0</v>
      </c>
      <c r="V27">
        <v>0</v>
      </c>
      <c r="W27">
        <v>0</v>
      </c>
      <c r="X27">
        <v>0</v>
      </c>
      <c r="Y27">
        <v>0</v>
      </c>
      <c r="Z27">
        <v>0</v>
      </c>
    </row>
    <row r="28" spans="1:26" x14ac:dyDescent="0.3">
      <c r="A28" s="17" t="s">
        <v>197</v>
      </c>
      <c r="B28">
        <v>0</v>
      </c>
      <c r="C28">
        <v>0</v>
      </c>
      <c r="D28">
        <v>0</v>
      </c>
      <c r="E28">
        <v>0</v>
      </c>
      <c r="F28">
        <v>0</v>
      </c>
      <c r="G28">
        <v>0</v>
      </c>
      <c r="H28">
        <v>0</v>
      </c>
      <c r="I28">
        <v>0</v>
      </c>
      <c r="J28">
        <v>0</v>
      </c>
      <c r="K28">
        <v>0</v>
      </c>
      <c r="L28">
        <v>0</v>
      </c>
      <c r="M28">
        <v>0</v>
      </c>
      <c r="N28">
        <v>0</v>
      </c>
      <c r="O28">
        <v>0</v>
      </c>
      <c r="P28">
        <v>0</v>
      </c>
      <c r="Q28">
        <v>0</v>
      </c>
      <c r="R28">
        <v>0</v>
      </c>
      <c r="S28">
        <v>0</v>
      </c>
      <c r="T28">
        <v>0</v>
      </c>
      <c r="U28">
        <v>0</v>
      </c>
      <c r="V28">
        <v>0</v>
      </c>
      <c r="W28">
        <v>0</v>
      </c>
      <c r="X28">
        <v>0</v>
      </c>
      <c r="Y28">
        <v>0</v>
      </c>
      <c r="Z28">
        <v>0</v>
      </c>
    </row>
    <row r="29" spans="1:26" x14ac:dyDescent="0.3">
      <c r="A29" s="17" t="s">
        <v>198</v>
      </c>
      <c r="B29">
        <v>0</v>
      </c>
      <c r="C29">
        <v>0</v>
      </c>
      <c r="D29">
        <v>0</v>
      </c>
      <c r="E29">
        <v>0</v>
      </c>
      <c r="F29">
        <v>0</v>
      </c>
      <c r="G29">
        <v>0</v>
      </c>
      <c r="H29">
        <v>0</v>
      </c>
      <c r="I29">
        <v>0</v>
      </c>
      <c r="J29">
        <v>0</v>
      </c>
      <c r="K29">
        <v>0</v>
      </c>
      <c r="L29">
        <v>0</v>
      </c>
      <c r="M29">
        <v>0</v>
      </c>
      <c r="N29">
        <v>0</v>
      </c>
      <c r="O29">
        <v>0</v>
      </c>
      <c r="P29">
        <v>0</v>
      </c>
      <c r="Q29">
        <v>0</v>
      </c>
      <c r="R29">
        <v>0</v>
      </c>
      <c r="S29">
        <v>0</v>
      </c>
      <c r="T29">
        <v>0</v>
      </c>
      <c r="U29">
        <v>0</v>
      </c>
      <c r="V29">
        <v>0</v>
      </c>
      <c r="W29">
        <v>0</v>
      </c>
      <c r="X29">
        <v>0</v>
      </c>
      <c r="Y29">
        <v>0</v>
      </c>
      <c r="Z29">
        <v>0</v>
      </c>
    </row>
    <row r="30" spans="1:26" x14ac:dyDescent="0.3">
      <c r="A30" s="17" t="s">
        <v>199</v>
      </c>
      <c r="B30">
        <v>0</v>
      </c>
      <c r="C30">
        <v>0</v>
      </c>
      <c r="D30">
        <v>0</v>
      </c>
      <c r="E30">
        <v>0</v>
      </c>
      <c r="F30">
        <v>0</v>
      </c>
      <c r="G30">
        <v>0</v>
      </c>
      <c r="H30">
        <v>0</v>
      </c>
      <c r="I30">
        <v>0</v>
      </c>
      <c r="J30">
        <v>0</v>
      </c>
      <c r="K30">
        <v>0</v>
      </c>
      <c r="L30">
        <v>0</v>
      </c>
      <c r="M30">
        <v>0</v>
      </c>
      <c r="N30">
        <v>0</v>
      </c>
      <c r="O30">
        <v>0</v>
      </c>
      <c r="P30">
        <v>0</v>
      </c>
      <c r="Q30">
        <v>0</v>
      </c>
      <c r="R30">
        <v>0</v>
      </c>
      <c r="S30">
        <v>0</v>
      </c>
      <c r="T30">
        <v>0</v>
      </c>
      <c r="U30">
        <v>0</v>
      </c>
      <c r="V30">
        <v>0</v>
      </c>
      <c r="W30">
        <v>0</v>
      </c>
      <c r="X30">
        <v>0</v>
      </c>
      <c r="Y30">
        <v>0</v>
      </c>
      <c r="Z30">
        <v>0</v>
      </c>
    </row>
    <row r="31" spans="1:26" x14ac:dyDescent="0.3">
      <c r="A31" s="17" t="s">
        <v>200</v>
      </c>
      <c r="B31">
        <v>0</v>
      </c>
      <c r="C31">
        <v>0</v>
      </c>
      <c r="D31">
        <v>0</v>
      </c>
      <c r="E31">
        <v>0</v>
      </c>
      <c r="F31">
        <v>0</v>
      </c>
      <c r="G31">
        <v>0</v>
      </c>
      <c r="H31">
        <v>0</v>
      </c>
      <c r="I31">
        <v>0</v>
      </c>
      <c r="J31">
        <v>0</v>
      </c>
      <c r="K31">
        <v>0</v>
      </c>
      <c r="L31">
        <v>0</v>
      </c>
      <c r="M31">
        <v>0</v>
      </c>
      <c r="N31">
        <v>0</v>
      </c>
      <c r="O31">
        <v>0</v>
      </c>
      <c r="P31">
        <v>0</v>
      </c>
      <c r="Q31">
        <v>0</v>
      </c>
      <c r="R31">
        <v>0</v>
      </c>
      <c r="S31">
        <v>0</v>
      </c>
      <c r="T31">
        <v>0</v>
      </c>
      <c r="U31">
        <v>0</v>
      </c>
      <c r="V31">
        <v>0</v>
      </c>
      <c r="W31">
        <v>0</v>
      </c>
      <c r="X31">
        <v>0</v>
      </c>
      <c r="Y31">
        <v>0</v>
      </c>
      <c r="Z31">
        <v>0</v>
      </c>
    </row>
    <row r="32" spans="1:26" x14ac:dyDescent="0.3">
      <c r="A32" s="17" t="s">
        <v>201</v>
      </c>
      <c r="B32">
        <v>0</v>
      </c>
      <c r="C32">
        <v>0</v>
      </c>
      <c r="D32">
        <v>0</v>
      </c>
      <c r="E32">
        <v>0</v>
      </c>
      <c r="F32">
        <v>0</v>
      </c>
      <c r="G32">
        <v>0</v>
      </c>
      <c r="H32">
        <v>0</v>
      </c>
      <c r="I32">
        <v>0</v>
      </c>
      <c r="J32">
        <v>0</v>
      </c>
      <c r="K32">
        <v>0</v>
      </c>
      <c r="L32">
        <v>0</v>
      </c>
      <c r="M32">
        <v>0</v>
      </c>
      <c r="N32">
        <v>0</v>
      </c>
      <c r="O32">
        <v>0</v>
      </c>
      <c r="P32">
        <v>0</v>
      </c>
      <c r="Q32">
        <v>0</v>
      </c>
      <c r="R32">
        <v>0</v>
      </c>
      <c r="S32">
        <v>0</v>
      </c>
      <c r="T32">
        <v>0</v>
      </c>
      <c r="U32">
        <v>0</v>
      </c>
      <c r="V32">
        <v>0</v>
      </c>
      <c r="W32">
        <v>0</v>
      </c>
      <c r="X32">
        <v>0</v>
      </c>
      <c r="Y32">
        <v>0</v>
      </c>
      <c r="Z32">
        <v>0</v>
      </c>
    </row>
    <row r="33" spans="1:26" x14ac:dyDescent="0.3">
      <c r="A33" s="17" t="s">
        <v>202</v>
      </c>
      <c r="B33">
        <v>0</v>
      </c>
      <c r="C33">
        <v>0</v>
      </c>
      <c r="D33">
        <v>0</v>
      </c>
      <c r="E33">
        <v>0</v>
      </c>
      <c r="F33">
        <v>0</v>
      </c>
      <c r="G33">
        <v>0</v>
      </c>
      <c r="H33">
        <v>0</v>
      </c>
      <c r="I33">
        <v>0</v>
      </c>
      <c r="J33">
        <v>0</v>
      </c>
      <c r="K33">
        <v>0</v>
      </c>
      <c r="L33">
        <v>0</v>
      </c>
      <c r="M33">
        <v>0</v>
      </c>
      <c r="N33">
        <v>0</v>
      </c>
      <c r="O33">
        <v>0</v>
      </c>
      <c r="P33">
        <v>0</v>
      </c>
      <c r="Q33">
        <v>0</v>
      </c>
      <c r="R33">
        <v>0</v>
      </c>
      <c r="S33">
        <v>0</v>
      </c>
      <c r="T33">
        <v>0</v>
      </c>
      <c r="U33">
        <v>0</v>
      </c>
      <c r="V33">
        <v>0</v>
      </c>
      <c r="W33">
        <v>0</v>
      </c>
      <c r="X33">
        <v>0</v>
      </c>
      <c r="Y33">
        <v>0</v>
      </c>
      <c r="Z33">
        <v>0</v>
      </c>
    </row>
    <row r="34" spans="1:26" x14ac:dyDescent="0.3">
      <c r="A34" s="17" t="s">
        <v>203</v>
      </c>
      <c r="B34">
        <v>0</v>
      </c>
      <c r="C34">
        <v>0</v>
      </c>
      <c r="D34">
        <v>0</v>
      </c>
      <c r="E34">
        <v>0</v>
      </c>
      <c r="F34">
        <v>0</v>
      </c>
      <c r="G34">
        <v>0</v>
      </c>
      <c r="H34">
        <v>0</v>
      </c>
      <c r="I34">
        <v>0</v>
      </c>
      <c r="J34">
        <v>0</v>
      </c>
      <c r="K34">
        <v>0</v>
      </c>
      <c r="L34">
        <v>0</v>
      </c>
      <c r="M34">
        <v>0</v>
      </c>
      <c r="N34">
        <v>0</v>
      </c>
      <c r="O34">
        <v>0</v>
      </c>
      <c r="P34">
        <v>0</v>
      </c>
      <c r="Q34">
        <v>0</v>
      </c>
      <c r="R34">
        <v>0</v>
      </c>
      <c r="S34">
        <v>0</v>
      </c>
      <c r="T34">
        <v>0</v>
      </c>
      <c r="U34">
        <v>0</v>
      </c>
      <c r="V34">
        <v>0</v>
      </c>
      <c r="W34">
        <v>0</v>
      </c>
      <c r="X34">
        <v>0</v>
      </c>
      <c r="Y34">
        <v>0</v>
      </c>
      <c r="Z34">
        <v>0</v>
      </c>
    </row>
    <row r="35" spans="1:26" x14ac:dyDescent="0.3">
      <c r="A35" s="17" t="s">
        <v>204</v>
      </c>
      <c r="B35">
        <v>0</v>
      </c>
      <c r="C35">
        <v>0</v>
      </c>
      <c r="D35">
        <v>0</v>
      </c>
      <c r="E35">
        <v>0</v>
      </c>
      <c r="F35">
        <v>0</v>
      </c>
      <c r="G35">
        <v>0</v>
      </c>
      <c r="H35">
        <v>0</v>
      </c>
      <c r="I35">
        <v>0</v>
      </c>
      <c r="J35">
        <v>0</v>
      </c>
      <c r="K35">
        <v>0</v>
      </c>
      <c r="L35">
        <v>0</v>
      </c>
      <c r="M35">
        <v>0</v>
      </c>
      <c r="N35">
        <v>0</v>
      </c>
      <c r="O35">
        <v>0</v>
      </c>
      <c r="P35">
        <v>0</v>
      </c>
      <c r="Q35">
        <v>0</v>
      </c>
      <c r="R35">
        <v>0</v>
      </c>
      <c r="S35">
        <v>0</v>
      </c>
      <c r="T35">
        <v>0</v>
      </c>
      <c r="U35">
        <v>0</v>
      </c>
      <c r="V35">
        <v>0</v>
      </c>
      <c r="W35">
        <v>0</v>
      </c>
      <c r="X35">
        <v>0</v>
      </c>
      <c r="Y35">
        <v>0</v>
      </c>
      <c r="Z35">
        <v>0</v>
      </c>
    </row>
    <row r="36" spans="1:26" x14ac:dyDescent="0.3">
      <c r="A36" s="17" t="s">
        <v>205</v>
      </c>
      <c r="B36">
        <v>0</v>
      </c>
      <c r="C36">
        <v>0</v>
      </c>
      <c r="D36">
        <v>0</v>
      </c>
      <c r="E36">
        <v>0</v>
      </c>
      <c r="F36">
        <v>0</v>
      </c>
      <c r="G36">
        <v>0</v>
      </c>
      <c r="H36">
        <v>0</v>
      </c>
      <c r="I36">
        <v>0</v>
      </c>
      <c r="J36">
        <v>0</v>
      </c>
      <c r="K36">
        <v>0</v>
      </c>
      <c r="L36">
        <v>0</v>
      </c>
      <c r="M36">
        <v>0</v>
      </c>
      <c r="N36">
        <v>0</v>
      </c>
      <c r="O36">
        <v>0</v>
      </c>
      <c r="P36">
        <v>0</v>
      </c>
      <c r="Q36">
        <v>0</v>
      </c>
      <c r="R36">
        <v>0</v>
      </c>
      <c r="S36">
        <v>0</v>
      </c>
      <c r="T36">
        <v>0</v>
      </c>
      <c r="U36">
        <v>0</v>
      </c>
      <c r="V36">
        <v>0</v>
      </c>
      <c r="W36">
        <v>0</v>
      </c>
      <c r="X36">
        <v>0</v>
      </c>
      <c r="Y36">
        <v>0</v>
      </c>
      <c r="Z36">
        <v>0</v>
      </c>
    </row>
    <row r="37" spans="1:26" x14ac:dyDescent="0.3">
      <c r="A37" s="17" t="s">
        <v>206</v>
      </c>
      <c r="B37">
        <v>0</v>
      </c>
      <c r="C37">
        <v>0</v>
      </c>
      <c r="D37">
        <v>0</v>
      </c>
      <c r="E37">
        <v>0</v>
      </c>
      <c r="F37">
        <v>0</v>
      </c>
      <c r="G37">
        <v>0</v>
      </c>
      <c r="H37">
        <v>0</v>
      </c>
      <c r="I37">
        <v>0</v>
      </c>
      <c r="J37">
        <v>0</v>
      </c>
      <c r="K37">
        <v>0</v>
      </c>
      <c r="L37">
        <v>0</v>
      </c>
      <c r="M37">
        <v>0</v>
      </c>
      <c r="N37">
        <v>0</v>
      </c>
      <c r="O37">
        <v>0</v>
      </c>
      <c r="P37">
        <v>0</v>
      </c>
      <c r="Q37">
        <v>0</v>
      </c>
      <c r="R37">
        <v>0</v>
      </c>
      <c r="S37">
        <v>0</v>
      </c>
      <c r="T37">
        <v>0</v>
      </c>
      <c r="U37">
        <v>0</v>
      </c>
      <c r="V37">
        <v>0</v>
      </c>
      <c r="W37">
        <v>0</v>
      </c>
      <c r="X37">
        <v>0</v>
      </c>
      <c r="Y37">
        <v>0</v>
      </c>
      <c r="Z37">
        <v>0</v>
      </c>
    </row>
    <row r="38" spans="1:26" x14ac:dyDescent="0.3">
      <c r="A38" s="17" t="s">
        <v>207</v>
      </c>
      <c r="B38">
        <v>0</v>
      </c>
      <c r="C38">
        <v>0</v>
      </c>
      <c r="D38">
        <v>0</v>
      </c>
      <c r="E38">
        <v>0</v>
      </c>
      <c r="F38">
        <v>0</v>
      </c>
      <c r="G38">
        <v>0</v>
      </c>
      <c r="H38">
        <v>0</v>
      </c>
      <c r="I38">
        <v>0</v>
      </c>
      <c r="J38">
        <v>0</v>
      </c>
      <c r="K38">
        <v>0</v>
      </c>
      <c r="L38">
        <v>0</v>
      </c>
      <c r="M38">
        <v>0</v>
      </c>
      <c r="N38">
        <v>0</v>
      </c>
      <c r="O38">
        <v>0</v>
      </c>
      <c r="P38">
        <v>0</v>
      </c>
      <c r="Q38">
        <v>0</v>
      </c>
      <c r="R38">
        <v>0</v>
      </c>
      <c r="S38">
        <v>0</v>
      </c>
      <c r="T38">
        <v>0</v>
      </c>
      <c r="U38">
        <v>0</v>
      </c>
      <c r="V38">
        <v>0</v>
      </c>
      <c r="W38">
        <v>0</v>
      </c>
      <c r="X38">
        <v>0</v>
      </c>
      <c r="Y38">
        <v>0</v>
      </c>
      <c r="Z38">
        <v>0</v>
      </c>
    </row>
    <row r="39" spans="1:26" x14ac:dyDescent="0.3">
      <c r="A39" s="17" t="s">
        <v>208</v>
      </c>
      <c r="B39">
        <v>0</v>
      </c>
      <c r="C39">
        <v>0</v>
      </c>
      <c r="D39">
        <v>0</v>
      </c>
      <c r="E39">
        <v>0</v>
      </c>
      <c r="F39">
        <v>0</v>
      </c>
      <c r="G39">
        <v>0</v>
      </c>
      <c r="H39">
        <v>0</v>
      </c>
      <c r="I39">
        <v>0</v>
      </c>
      <c r="J39">
        <v>0</v>
      </c>
      <c r="K39">
        <v>0</v>
      </c>
      <c r="L39">
        <v>0</v>
      </c>
      <c r="M39">
        <v>0</v>
      </c>
      <c r="N39">
        <v>0</v>
      </c>
      <c r="O39">
        <v>0</v>
      </c>
      <c r="P39">
        <v>0</v>
      </c>
      <c r="Q39">
        <v>0</v>
      </c>
      <c r="R39">
        <v>0</v>
      </c>
      <c r="S39">
        <v>0</v>
      </c>
      <c r="T39">
        <v>0</v>
      </c>
      <c r="U39">
        <v>0</v>
      </c>
      <c r="V39">
        <v>0</v>
      </c>
      <c r="W39">
        <v>0</v>
      </c>
      <c r="X39">
        <v>0</v>
      </c>
      <c r="Y39">
        <v>0</v>
      </c>
      <c r="Z39">
        <v>0</v>
      </c>
    </row>
    <row r="40" spans="1:26" x14ac:dyDescent="0.3">
      <c r="A40" s="17" t="s">
        <v>209</v>
      </c>
      <c r="B40">
        <v>0</v>
      </c>
      <c r="C40">
        <v>0</v>
      </c>
      <c r="D40">
        <v>0</v>
      </c>
      <c r="E40">
        <v>0</v>
      </c>
      <c r="F40">
        <v>0</v>
      </c>
      <c r="G40">
        <v>0</v>
      </c>
      <c r="H40">
        <v>0</v>
      </c>
      <c r="I40">
        <v>0</v>
      </c>
      <c r="J40">
        <v>0</v>
      </c>
      <c r="K40">
        <v>0</v>
      </c>
      <c r="L40">
        <v>0</v>
      </c>
      <c r="M40">
        <v>0</v>
      </c>
      <c r="N40">
        <v>0</v>
      </c>
      <c r="O40">
        <v>0</v>
      </c>
      <c r="P40">
        <v>0</v>
      </c>
      <c r="Q40">
        <v>0</v>
      </c>
      <c r="R40">
        <v>0</v>
      </c>
      <c r="S40">
        <v>0</v>
      </c>
      <c r="T40">
        <v>0</v>
      </c>
      <c r="U40">
        <v>0</v>
      </c>
      <c r="V40">
        <v>0</v>
      </c>
      <c r="W40">
        <v>0</v>
      </c>
      <c r="X40">
        <v>0</v>
      </c>
      <c r="Y40">
        <v>0</v>
      </c>
      <c r="Z40">
        <v>0</v>
      </c>
    </row>
    <row r="41" spans="1:26" x14ac:dyDescent="0.3">
      <c r="A41" s="17" t="s">
        <v>210</v>
      </c>
      <c r="B41">
        <v>0</v>
      </c>
      <c r="C41">
        <v>0</v>
      </c>
      <c r="D41">
        <v>0</v>
      </c>
      <c r="E41">
        <v>0</v>
      </c>
      <c r="F41">
        <v>0</v>
      </c>
      <c r="G41">
        <v>0</v>
      </c>
      <c r="H41">
        <v>0</v>
      </c>
      <c r="I41">
        <v>0</v>
      </c>
      <c r="J41">
        <v>0</v>
      </c>
      <c r="K41">
        <v>0</v>
      </c>
      <c r="L41">
        <v>0</v>
      </c>
      <c r="M41">
        <v>0</v>
      </c>
      <c r="N41">
        <v>0</v>
      </c>
      <c r="O41">
        <v>0</v>
      </c>
      <c r="P41">
        <v>0</v>
      </c>
      <c r="Q41">
        <v>0</v>
      </c>
      <c r="R41">
        <v>0</v>
      </c>
      <c r="S41">
        <v>0</v>
      </c>
      <c r="T41">
        <v>0</v>
      </c>
      <c r="U41">
        <v>0</v>
      </c>
      <c r="V41">
        <v>0</v>
      </c>
      <c r="W41">
        <v>0</v>
      </c>
      <c r="X41">
        <v>0</v>
      </c>
      <c r="Y41">
        <v>0</v>
      </c>
      <c r="Z41">
        <v>0</v>
      </c>
    </row>
    <row r="42" spans="1:26" x14ac:dyDescent="0.3">
      <c r="A42" s="17" t="s">
        <v>211</v>
      </c>
      <c r="B42">
        <v>0</v>
      </c>
      <c r="C42">
        <v>0</v>
      </c>
      <c r="D42">
        <v>0</v>
      </c>
      <c r="E42">
        <v>0</v>
      </c>
      <c r="F42">
        <v>0</v>
      </c>
      <c r="G42">
        <v>0</v>
      </c>
      <c r="H42">
        <v>0</v>
      </c>
      <c r="I42">
        <v>0</v>
      </c>
      <c r="J42">
        <v>0</v>
      </c>
      <c r="K42">
        <v>0</v>
      </c>
      <c r="L42">
        <v>0</v>
      </c>
      <c r="M42">
        <v>0</v>
      </c>
      <c r="N42">
        <v>0</v>
      </c>
      <c r="O42">
        <v>0</v>
      </c>
      <c r="P42">
        <v>0</v>
      </c>
      <c r="Q42">
        <v>0</v>
      </c>
      <c r="R42">
        <v>0</v>
      </c>
      <c r="S42">
        <v>0</v>
      </c>
      <c r="T42">
        <v>0</v>
      </c>
      <c r="U42">
        <v>0</v>
      </c>
      <c r="V42">
        <v>0</v>
      </c>
      <c r="W42">
        <v>0</v>
      </c>
      <c r="X42">
        <v>0</v>
      </c>
      <c r="Y42">
        <v>0</v>
      </c>
      <c r="Z42">
        <v>0</v>
      </c>
    </row>
  </sheetData>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2"/>
  <dimension ref="A1:CC24"/>
  <sheetViews>
    <sheetView workbookViewId="0">
      <pane xSplit="2" topLeftCell="C1" activePane="topRight" state="frozen"/>
      <selection activeCell="Z5" sqref="Z5"/>
      <selection pane="topRight" activeCell="D4" sqref="D4"/>
    </sheetView>
  </sheetViews>
  <sheetFormatPr defaultRowHeight="14.4" x14ac:dyDescent="0.3"/>
  <cols>
    <col min="2" max="2" width="17.88671875" bestFit="1" customWidth="1"/>
    <col min="3" max="3" width="18.88671875" style="21" customWidth="1"/>
    <col min="4" max="4" width="16.44140625" customWidth="1"/>
    <col min="5" max="5" width="16.44140625" style="21" customWidth="1"/>
    <col min="6" max="6" width="16.44140625" style="18" customWidth="1"/>
    <col min="7" max="12" width="16.44140625" customWidth="1"/>
    <col min="13" max="15" width="16.44140625" style="19" customWidth="1"/>
    <col min="16" max="30" width="16.44140625" style="20" customWidth="1"/>
    <col min="31" max="33" width="16.44140625" style="19" customWidth="1"/>
    <col min="34" max="48" width="16.44140625" style="20" customWidth="1"/>
    <col min="49" max="51" width="16.44140625" style="19" customWidth="1"/>
    <col min="52" max="80" width="16.44140625" style="20" customWidth="1"/>
    <col min="81" max="81" width="16.44140625" customWidth="1"/>
  </cols>
  <sheetData>
    <row r="1" spans="1:81" s="171" customFormat="1" ht="43.2" x14ac:dyDescent="0.3">
      <c r="A1" s="171" t="s">
        <v>212</v>
      </c>
      <c r="B1" s="172" t="s">
        <v>213</v>
      </c>
      <c r="C1" s="171" t="s">
        <v>214</v>
      </c>
      <c r="D1" s="171" t="s">
        <v>107</v>
      </c>
      <c r="E1" s="171" t="s">
        <v>215</v>
      </c>
      <c r="F1" s="171" t="s">
        <v>45</v>
      </c>
      <c r="G1" s="171" t="s">
        <v>216</v>
      </c>
      <c r="H1" s="171" t="s">
        <v>217</v>
      </c>
      <c r="I1" s="171" t="s">
        <v>218</v>
      </c>
      <c r="J1" s="171" t="s">
        <v>219</v>
      </c>
      <c r="K1" s="171" t="s">
        <v>159</v>
      </c>
      <c r="L1" s="171" t="s">
        <v>220</v>
      </c>
      <c r="M1" s="171" t="s">
        <v>221</v>
      </c>
      <c r="N1" s="171" t="s">
        <v>222</v>
      </c>
      <c r="O1" s="171" t="s">
        <v>223</v>
      </c>
      <c r="P1" s="171" t="s">
        <v>224</v>
      </c>
      <c r="Q1" s="171" t="s">
        <v>225</v>
      </c>
      <c r="R1" s="171" t="s">
        <v>226</v>
      </c>
      <c r="S1" s="171" t="s">
        <v>227</v>
      </c>
      <c r="T1" s="171" t="s">
        <v>228</v>
      </c>
      <c r="U1" s="171" t="s">
        <v>229</v>
      </c>
      <c r="V1" s="171" t="s">
        <v>230</v>
      </c>
      <c r="W1" s="171" t="s">
        <v>231</v>
      </c>
      <c r="X1" s="171" t="s">
        <v>232</v>
      </c>
      <c r="Y1" s="171" t="s">
        <v>233</v>
      </c>
      <c r="Z1" s="171" t="s">
        <v>234</v>
      </c>
      <c r="AA1" s="171" t="s">
        <v>235</v>
      </c>
      <c r="AB1" s="171" t="s">
        <v>236</v>
      </c>
      <c r="AC1" s="171" t="s">
        <v>237</v>
      </c>
      <c r="AD1" s="171" t="s">
        <v>238</v>
      </c>
      <c r="AE1" s="171" t="s">
        <v>239</v>
      </c>
      <c r="AF1" s="171" t="s">
        <v>240</v>
      </c>
      <c r="AG1" s="171" t="s">
        <v>241</v>
      </c>
      <c r="AH1" s="171" t="s">
        <v>242</v>
      </c>
      <c r="AI1" s="171" t="s">
        <v>243</v>
      </c>
      <c r="AJ1" s="171" t="s">
        <v>244</v>
      </c>
      <c r="AK1" s="171" t="s">
        <v>245</v>
      </c>
      <c r="AL1" s="171" t="s">
        <v>246</v>
      </c>
      <c r="AM1" s="171" t="s">
        <v>247</v>
      </c>
      <c r="AN1" s="171" t="s">
        <v>248</v>
      </c>
      <c r="AO1" s="171" t="s">
        <v>249</v>
      </c>
      <c r="AP1" s="171" t="s">
        <v>250</v>
      </c>
      <c r="CC1" s="171" t="s">
        <v>98</v>
      </c>
    </row>
    <row r="2" spans="1:81" x14ac:dyDescent="0.3">
      <c r="A2" t="s">
        <v>251</v>
      </c>
      <c r="B2" t="s">
        <v>21</v>
      </c>
      <c r="C2">
        <f>'VETS-402'!$I$6</f>
        <v>0</v>
      </c>
      <c r="D2" t="str">
        <f>'VETS-402'!$S$6</f>
        <v/>
      </c>
      <c r="E2" s="18" t="str">
        <f>'VETS-402'!D$10</f>
        <v/>
      </c>
      <c r="F2" s="18">
        <f>'VETS-402'!D$11</f>
        <v>0</v>
      </c>
      <c r="G2" s="20">
        <f t="array" ref="G2:L8">TRANSPOSE('VETS-402'!D16:J21)</f>
        <v>0</v>
      </c>
      <c r="H2" s="20">
        <v>0</v>
      </c>
      <c r="I2" s="20">
        <v>0</v>
      </c>
      <c r="J2" s="20">
        <v>0</v>
      </c>
      <c r="K2" s="20">
        <v>0</v>
      </c>
      <c r="L2" s="20">
        <v>0</v>
      </c>
      <c r="M2">
        <f t="array" ref="M2:R8">TRANSPOSE('VETS-402'!D26:J31)</f>
        <v>0</v>
      </c>
      <c r="N2" s="20">
        <v>0</v>
      </c>
      <c r="O2" s="20">
        <v>0</v>
      </c>
      <c r="P2" s="20">
        <v>0</v>
      </c>
      <c r="Q2" s="20">
        <v>0</v>
      </c>
      <c r="R2" s="20">
        <v>0</v>
      </c>
      <c r="S2">
        <f t="array" ref="S2:X8">TRANSPOSE('VETS-402'!D35:J40)</f>
        <v>0</v>
      </c>
      <c r="T2" s="20">
        <v>0</v>
      </c>
      <c r="U2" s="20">
        <v>0</v>
      </c>
      <c r="V2" s="20">
        <v>0</v>
      </c>
      <c r="W2" s="20">
        <v>0</v>
      </c>
      <c r="X2" s="20">
        <v>0</v>
      </c>
      <c r="Y2">
        <f t="array" ref="Y2:AD8">TRANSPOSE('VETS-402'!D44:J49)</f>
        <v>0</v>
      </c>
      <c r="Z2" s="20">
        <v>0</v>
      </c>
      <c r="AA2" s="20">
        <v>0</v>
      </c>
      <c r="AB2" s="20">
        <v>0</v>
      </c>
      <c r="AC2" s="20">
        <v>0</v>
      </c>
      <c r="AD2" s="20">
        <v>0</v>
      </c>
      <c r="AE2" s="20">
        <f t="array" ref="AE2:AG8">TRANSPOSE('VETS-402'!D53:J55)</f>
        <v>0</v>
      </c>
      <c r="AF2" s="20">
        <v>0</v>
      </c>
      <c r="AG2" s="20">
        <v>0</v>
      </c>
      <c r="AH2" s="20">
        <f t="array" ref="AH2:AJ8">TRANSPOSE('VETS-402'!D59:J61)</f>
        <v>0</v>
      </c>
      <c r="AI2" s="20">
        <v>0</v>
      </c>
      <c r="AJ2" s="20">
        <v>0</v>
      </c>
      <c r="AK2" s="20">
        <f t="array" ref="AK2:AP8">TRANSPOSE('VETS-402'!D66:J71)</f>
        <v>0</v>
      </c>
      <c r="AL2" s="20">
        <v>0</v>
      </c>
      <c r="AM2" s="20">
        <v>0</v>
      </c>
      <c r="AN2" s="20">
        <v>0</v>
      </c>
      <c r="AO2" s="20">
        <v>0</v>
      </c>
      <c r="AP2" s="20">
        <v>0</v>
      </c>
      <c r="AQ2"/>
      <c r="AR2"/>
      <c r="AS2"/>
      <c r="AT2"/>
      <c r="AU2"/>
      <c r="AV2"/>
      <c r="AW2"/>
      <c r="AX2"/>
      <c r="AY2"/>
      <c r="AZ2"/>
      <c r="BA2"/>
      <c r="BB2"/>
      <c r="BC2"/>
      <c r="BD2"/>
      <c r="BE2"/>
      <c r="BF2"/>
      <c r="BG2"/>
      <c r="BH2"/>
      <c r="BI2"/>
      <c r="BJ2"/>
      <c r="BK2"/>
      <c r="BL2"/>
      <c r="BM2"/>
      <c r="BN2"/>
      <c r="BO2"/>
      <c r="BP2"/>
      <c r="BQ2"/>
      <c r="BR2"/>
      <c r="BS2"/>
      <c r="BT2"/>
      <c r="BU2"/>
      <c r="BV2"/>
      <c r="BW2"/>
      <c r="BX2"/>
      <c r="BY2"/>
      <c r="BZ2"/>
      <c r="CA2"/>
      <c r="CB2"/>
    </row>
    <row r="3" spans="1:81" x14ac:dyDescent="0.3">
      <c r="A3" t="s">
        <v>252</v>
      </c>
      <c r="B3" t="s">
        <v>22</v>
      </c>
      <c r="C3">
        <f>'VETS-402'!$I$6</f>
        <v>0</v>
      </c>
      <c r="D3" t="str">
        <f>'VETS-402'!$S$6</f>
        <v/>
      </c>
      <c r="E3" s="18" t="str">
        <f>'VETS-402'!F$10</f>
        <v/>
      </c>
      <c r="F3" s="176">
        <f>'VETS-402'!F$11</f>
        <v>0</v>
      </c>
      <c r="G3" s="20">
        <v>0</v>
      </c>
      <c r="H3" s="20">
        <v>0</v>
      </c>
      <c r="I3" s="20">
        <v>0</v>
      </c>
      <c r="J3" s="20">
        <v>0</v>
      </c>
      <c r="K3" s="20">
        <v>0</v>
      </c>
      <c r="L3" s="20">
        <v>0</v>
      </c>
      <c r="M3" t="str">
        <v/>
      </c>
      <c r="N3" s="20">
        <v>0</v>
      </c>
      <c r="O3" s="20">
        <v>0</v>
      </c>
      <c r="P3" s="20">
        <v>0</v>
      </c>
      <c r="Q3" s="20">
        <v>0</v>
      </c>
      <c r="R3" s="20">
        <v>0</v>
      </c>
      <c r="S3" t="str">
        <v/>
      </c>
      <c r="T3" s="20">
        <v>0</v>
      </c>
      <c r="U3" s="20">
        <v>0</v>
      </c>
      <c r="V3" s="20">
        <v>0</v>
      </c>
      <c r="W3" s="20">
        <v>0</v>
      </c>
      <c r="X3" s="20">
        <v>0</v>
      </c>
      <c r="Y3" t="str">
        <v/>
      </c>
      <c r="Z3" s="20">
        <v>0</v>
      </c>
      <c r="AA3" s="20">
        <v>0</v>
      </c>
      <c r="AB3" s="20">
        <v>0</v>
      </c>
      <c r="AC3" s="20">
        <v>0</v>
      </c>
      <c r="AD3" s="20">
        <v>0</v>
      </c>
      <c r="AE3" s="20">
        <v>0</v>
      </c>
      <c r="AF3" s="20">
        <v>0</v>
      </c>
      <c r="AG3" s="20">
        <v>0</v>
      </c>
      <c r="AH3" s="20">
        <v>0</v>
      </c>
      <c r="AI3" s="20">
        <v>0</v>
      </c>
      <c r="AJ3" s="20">
        <v>0</v>
      </c>
      <c r="AK3" s="20" t="str">
        <v>N/A</v>
      </c>
      <c r="AL3" s="20" t="str">
        <v>N/A</v>
      </c>
      <c r="AM3" s="20" t="str">
        <v>N/A</v>
      </c>
      <c r="AN3" s="20" t="str">
        <v>N/A</v>
      </c>
      <c r="AO3" s="20" t="str">
        <v>N/A</v>
      </c>
      <c r="AP3" s="20" t="str">
        <v>N/A</v>
      </c>
      <c r="AQ3"/>
      <c r="AR3"/>
      <c r="AS3"/>
      <c r="AT3"/>
      <c r="AU3"/>
      <c r="AV3"/>
      <c r="AW3"/>
      <c r="AX3"/>
      <c r="AY3"/>
      <c r="AZ3"/>
      <c r="BA3"/>
      <c r="BB3"/>
      <c r="BC3"/>
      <c r="BD3"/>
      <c r="BE3"/>
      <c r="BF3"/>
      <c r="BG3"/>
      <c r="BH3"/>
      <c r="BI3"/>
      <c r="BJ3"/>
      <c r="BK3"/>
      <c r="BL3"/>
      <c r="BM3"/>
      <c r="BN3"/>
      <c r="BO3"/>
      <c r="BP3"/>
      <c r="BQ3"/>
      <c r="BR3"/>
      <c r="BS3"/>
      <c r="BT3"/>
      <c r="BU3"/>
      <c r="BV3"/>
      <c r="BW3"/>
      <c r="BX3"/>
      <c r="BY3"/>
      <c r="BZ3"/>
      <c r="CA3"/>
      <c r="CB3"/>
    </row>
    <row r="4" spans="1:81" x14ac:dyDescent="0.3">
      <c r="A4" t="s">
        <v>252</v>
      </c>
      <c r="B4" t="s">
        <v>23</v>
      </c>
      <c r="C4">
        <f>'VETS-402'!$I$6</f>
        <v>0</v>
      </c>
      <c r="D4" t="str">
        <f>'VETS-402'!$S$6</f>
        <v/>
      </c>
      <c r="E4" s="18" t="str">
        <f>'VETS-402'!F$10</f>
        <v/>
      </c>
      <c r="F4" s="176">
        <f>'VETS-402'!F$11</f>
        <v>0</v>
      </c>
      <c r="G4" s="20">
        <v>0</v>
      </c>
      <c r="H4" s="20">
        <v>0</v>
      </c>
      <c r="I4" s="20">
        <v>0</v>
      </c>
      <c r="J4" s="20">
        <v>0</v>
      </c>
      <c r="K4" s="20">
        <v>0</v>
      </c>
      <c r="L4" s="20">
        <v>0</v>
      </c>
      <c r="M4">
        <v>0</v>
      </c>
      <c r="N4" s="20">
        <v>0</v>
      </c>
      <c r="O4" s="20">
        <v>0</v>
      </c>
      <c r="P4" s="20">
        <v>0</v>
      </c>
      <c r="Q4" s="20">
        <v>0</v>
      </c>
      <c r="R4" s="20">
        <v>0</v>
      </c>
      <c r="S4">
        <v>0</v>
      </c>
      <c r="T4" s="20">
        <v>0</v>
      </c>
      <c r="U4" s="20">
        <v>0</v>
      </c>
      <c r="V4" s="20">
        <v>0</v>
      </c>
      <c r="W4" s="20">
        <v>0</v>
      </c>
      <c r="X4" s="20">
        <v>0</v>
      </c>
      <c r="Y4">
        <v>0</v>
      </c>
      <c r="Z4" s="20">
        <v>0</v>
      </c>
      <c r="AA4" s="20">
        <v>0</v>
      </c>
      <c r="AB4" s="20">
        <v>0</v>
      </c>
      <c r="AC4" s="20">
        <v>0</v>
      </c>
      <c r="AD4" s="20">
        <v>0</v>
      </c>
      <c r="AE4" s="20">
        <v>0</v>
      </c>
      <c r="AF4" s="20">
        <v>0</v>
      </c>
      <c r="AG4" s="20">
        <v>0</v>
      </c>
      <c r="AH4" s="20">
        <v>0</v>
      </c>
      <c r="AI4" s="20">
        <v>0</v>
      </c>
      <c r="AJ4" s="20">
        <v>0</v>
      </c>
      <c r="AK4" s="20">
        <v>0</v>
      </c>
      <c r="AL4" s="20">
        <v>0</v>
      </c>
      <c r="AM4" s="20">
        <v>0</v>
      </c>
      <c r="AN4" s="20">
        <v>0</v>
      </c>
      <c r="AO4" s="20">
        <v>0</v>
      </c>
      <c r="AP4" s="20">
        <v>0</v>
      </c>
      <c r="AQ4"/>
      <c r="AR4"/>
      <c r="AS4"/>
      <c r="AT4"/>
      <c r="AU4"/>
      <c r="AV4"/>
      <c r="AW4"/>
      <c r="AX4"/>
      <c r="AY4"/>
      <c r="AZ4"/>
      <c r="BA4"/>
      <c r="BB4"/>
      <c r="BC4"/>
      <c r="BD4"/>
      <c r="BE4"/>
      <c r="BF4"/>
      <c r="BG4"/>
      <c r="BH4"/>
      <c r="BI4"/>
      <c r="BJ4"/>
      <c r="BK4"/>
      <c r="BL4"/>
      <c r="BM4"/>
      <c r="BN4"/>
      <c r="BO4"/>
      <c r="BP4"/>
      <c r="BQ4"/>
      <c r="BR4"/>
      <c r="BS4"/>
      <c r="BT4"/>
      <c r="BU4"/>
      <c r="BV4"/>
      <c r="BW4"/>
      <c r="BX4"/>
      <c r="BY4"/>
      <c r="BZ4"/>
      <c r="CA4"/>
      <c r="CB4"/>
    </row>
    <row r="5" spans="1:81" x14ac:dyDescent="0.3">
      <c r="A5" t="s">
        <v>253</v>
      </c>
      <c r="B5" t="s">
        <v>24</v>
      </c>
      <c r="C5">
        <f>'VETS-402'!$I$6</f>
        <v>0</v>
      </c>
      <c r="D5" t="str">
        <f>'VETS-402'!$S$6</f>
        <v/>
      </c>
      <c r="E5" s="18" t="str">
        <f>'VETS-402'!H$10</f>
        <v/>
      </c>
      <c r="F5" s="18">
        <f>'VETS-402'!H$11</f>
        <v>0</v>
      </c>
      <c r="G5" s="20">
        <v>0</v>
      </c>
      <c r="H5" s="20">
        <v>0</v>
      </c>
      <c r="I5" s="20">
        <v>0</v>
      </c>
      <c r="J5" s="20">
        <v>0</v>
      </c>
      <c r="K5" s="20">
        <v>0</v>
      </c>
      <c r="L5" s="20">
        <v>0</v>
      </c>
      <c r="M5" t="str">
        <v/>
      </c>
      <c r="N5" s="20">
        <v>0</v>
      </c>
      <c r="O5" s="20">
        <v>0</v>
      </c>
      <c r="P5" s="20">
        <v>0</v>
      </c>
      <c r="Q5" s="20">
        <v>0</v>
      </c>
      <c r="R5" s="20">
        <v>0</v>
      </c>
      <c r="S5" t="str">
        <v/>
      </c>
      <c r="T5" s="20">
        <v>0</v>
      </c>
      <c r="U5" s="20">
        <v>0</v>
      </c>
      <c r="V5" s="20">
        <v>0</v>
      </c>
      <c r="W5" s="20">
        <v>0</v>
      </c>
      <c r="X5" s="20">
        <v>0</v>
      </c>
      <c r="Y5" t="str">
        <v/>
      </c>
      <c r="Z5" s="20">
        <v>0</v>
      </c>
      <c r="AA5" s="20">
        <v>0</v>
      </c>
      <c r="AB5" s="20">
        <v>0</v>
      </c>
      <c r="AC5" s="20">
        <v>0</v>
      </c>
      <c r="AD5" s="20">
        <v>0</v>
      </c>
      <c r="AE5" s="20">
        <v>0</v>
      </c>
      <c r="AF5" s="20">
        <v>0</v>
      </c>
      <c r="AG5" s="20">
        <v>0</v>
      </c>
      <c r="AH5" s="20">
        <v>0</v>
      </c>
      <c r="AI5" s="20">
        <v>0</v>
      </c>
      <c r="AJ5" s="20">
        <v>0</v>
      </c>
      <c r="AK5" s="20" t="str">
        <v>N/A</v>
      </c>
      <c r="AL5" s="20" t="str">
        <v>N/A</v>
      </c>
      <c r="AM5" s="20" t="str">
        <v>N/A</v>
      </c>
      <c r="AN5" s="20" t="str">
        <v>N/A</v>
      </c>
      <c r="AO5" s="20" t="str">
        <v>N/A</v>
      </c>
      <c r="AP5" s="20" t="str">
        <v>N/A</v>
      </c>
      <c r="AQ5"/>
      <c r="AR5"/>
      <c r="AS5"/>
      <c r="AT5"/>
      <c r="AU5"/>
      <c r="AV5"/>
      <c r="AW5"/>
      <c r="AX5"/>
      <c r="AY5"/>
      <c r="AZ5"/>
      <c r="BA5"/>
      <c r="BB5"/>
      <c r="BC5"/>
      <c r="BD5"/>
      <c r="BE5"/>
      <c r="BF5"/>
      <c r="BG5"/>
      <c r="BH5"/>
      <c r="BI5"/>
      <c r="BJ5"/>
      <c r="BK5"/>
      <c r="BL5"/>
      <c r="BM5"/>
      <c r="BN5"/>
      <c r="BO5"/>
      <c r="BP5"/>
      <c r="BQ5"/>
      <c r="BR5"/>
      <c r="BS5"/>
      <c r="BT5"/>
      <c r="BU5"/>
      <c r="BV5"/>
      <c r="BW5"/>
      <c r="BX5"/>
      <c r="BY5"/>
      <c r="BZ5"/>
      <c r="CA5"/>
      <c r="CB5"/>
    </row>
    <row r="6" spans="1:81" x14ac:dyDescent="0.3">
      <c r="A6" t="s">
        <v>253</v>
      </c>
      <c r="B6" t="s">
        <v>25</v>
      </c>
      <c r="C6">
        <f>'VETS-402'!$I$6</f>
        <v>0</v>
      </c>
      <c r="D6" t="str">
        <f>'VETS-402'!$S$6</f>
        <v/>
      </c>
      <c r="E6" s="18" t="str">
        <f>'VETS-402'!H$10</f>
        <v/>
      </c>
      <c r="F6" s="18">
        <f>'VETS-402'!H$11</f>
        <v>0</v>
      </c>
      <c r="G6" s="20">
        <v>0</v>
      </c>
      <c r="H6" s="20">
        <v>0</v>
      </c>
      <c r="I6" s="20">
        <v>0</v>
      </c>
      <c r="J6" s="20">
        <v>0</v>
      </c>
      <c r="K6" s="20">
        <v>0</v>
      </c>
      <c r="L6" s="20">
        <v>0</v>
      </c>
      <c r="M6">
        <v>0</v>
      </c>
      <c r="N6" s="20">
        <v>0</v>
      </c>
      <c r="O6" s="20">
        <v>0</v>
      </c>
      <c r="P6" s="20">
        <v>0</v>
      </c>
      <c r="Q6" s="20">
        <v>0</v>
      </c>
      <c r="R6" s="20">
        <v>0</v>
      </c>
      <c r="S6">
        <v>0</v>
      </c>
      <c r="T6" s="20">
        <v>0</v>
      </c>
      <c r="U6" s="20">
        <v>0</v>
      </c>
      <c r="V6" s="20">
        <v>0</v>
      </c>
      <c r="W6" s="20">
        <v>0</v>
      </c>
      <c r="X6" s="20">
        <v>0</v>
      </c>
      <c r="Y6">
        <v>0</v>
      </c>
      <c r="Z6" s="20">
        <v>0</v>
      </c>
      <c r="AA6" s="20">
        <v>0</v>
      </c>
      <c r="AB6" s="20">
        <v>0</v>
      </c>
      <c r="AC6" s="20">
        <v>0</v>
      </c>
      <c r="AD6" s="20">
        <v>0</v>
      </c>
      <c r="AE6" s="20">
        <v>0</v>
      </c>
      <c r="AF6" s="20">
        <v>0</v>
      </c>
      <c r="AG6" s="20">
        <v>0</v>
      </c>
      <c r="AH6" s="20">
        <v>0</v>
      </c>
      <c r="AI6" s="20">
        <v>0</v>
      </c>
      <c r="AJ6" s="20">
        <v>0</v>
      </c>
      <c r="AK6" s="20">
        <v>0</v>
      </c>
      <c r="AL6" s="20">
        <v>0</v>
      </c>
      <c r="AM6" s="20">
        <v>0</v>
      </c>
      <c r="AN6" s="20">
        <v>0</v>
      </c>
      <c r="AO6" s="20">
        <v>0</v>
      </c>
      <c r="AP6" s="20">
        <v>0</v>
      </c>
      <c r="AQ6"/>
      <c r="AR6"/>
      <c r="AS6"/>
      <c r="AT6"/>
      <c r="AU6"/>
      <c r="AV6"/>
      <c r="AW6"/>
      <c r="AX6"/>
      <c r="AY6"/>
      <c r="AZ6"/>
      <c r="BA6"/>
      <c r="BB6"/>
      <c r="BC6"/>
      <c r="BD6"/>
      <c r="BE6"/>
      <c r="BF6"/>
      <c r="BG6"/>
      <c r="BH6"/>
      <c r="BI6"/>
      <c r="BJ6"/>
      <c r="BK6"/>
      <c r="BL6"/>
      <c r="BM6"/>
      <c r="BN6"/>
      <c r="BO6"/>
      <c r="BP6"/>
      <c r="BQ6"/>
      <c r="BR6"/>
      <c r="BS6"/>
      <c r="BT6"/>
      <c r="BU6"/>
      <c r="BV6"/>
      <c r="BW6"/>
      <c r="BX6"/>
      <c r="BY6"/>
      <c r="BZ6"/>
      <c r="CA6"/>
      <c r="CB6"/>
    </row>
    <row r="7" spans="1:81" x14ac:dyDescent="0.3">
      <c r="A7" t="s">
        <v>254</v>
      </c>
      <c r="B7" t="s">
        <v>26</v>
      </c>
      <c r="C7">
        <f>'VETS-402'!$I$6</f>
        <v>0</v>
      </c>
      <c r="D7" t="str">
        <f>'VETS-402'!$S$6</f>
        <v/>
      </c>
      <c r="E7" s="18" t="str">
        <f>'VETS-402'!J$10</f>
        <v/>
      </c>
      <c r="F7" s="18">
        <f>'VETS-402'!J$11</f>
        <v>0</v>
      </c>
      <c r="G7" s="20">
        <v>0</v>
      </c>
      <c r="H7" s="20">
        <v>0</v>
      </c>
      <c r="I7" s="20">
        <v>0</v>
      </c>
      <c r="J7" s="20">
        <v>0</v>
      </c>
      <c r="K7" s="20">
        <v>0</v>
      </c>
      <c r="L7" s="20">
        <v>0</v>
      </c>
      <c r="M7" t="str">
        <v/>
      </c>
      <c r="N7" s="20">
        <v>0</v>
      </c>
      <c r="O7" s="20">
        <v>0</v>
      </c>
      <c r="P7" s="20">
        <v>0</v>
      </c>
      <c r="Q7" s="20">
        <v>0</v>
      </c>
      <c r="R7" s="20">
        <v>0</v>
      </c>
      <c r="S7" t="str">
        <v/>
      </c>
      <c r="T7" s="20">
        <v>0</v>
      </c>
      <c r="U7" s="20">
        <v>0</v>
      </c>
      <c r="V7" s="20">
        <v>0</v>
      </c>
      <c r="W7" s="20">
        <v>0</v>
      </c>
      <c r="X7" s="20">
        <v>0</v>
      </c>
      <c r="Y7" t="str">
        <v/>
      </c>
      <c r="Z7" s="20">
        <v>0</v>
      </c>
      <c r="AA7" s="20">
        <v>0</v>
      </c>
      <c r="AB7" s="20">
        <v>0</v>
      </c>
      <c r="AC7" s="20">
        <v>0</v>
      </c>
      <c r="AD7" s="20">
        <v>0</v>
      </c>
      <c r="AE7" s="20">
        <v>0</v>
      </c>
      <c r="AF7" s="20">
        <v>0</v>
      </c>
      <c r="AG7" s="20">
        <v>0</v>
      </c>
      <c r="AH7" s="20">
        <v>0</v>
      </c>
      <c r="AI7" s="20">
        <v>0</v>
      </c>
      <c r="AJ7" s="20">
        <v>0</v>
      </c>
      <c r="AK7" s="20" t="str">
        <v>N/A</v>
      </c>
      <c r="AL7" s="20" t="str">
        <v>N/A</v>
      </c>
      <c r="AM7" s="20" t="str">
        <v>N/A</v>
      </c>
      <c r="AN7" s="20" t="str">
        <v>N/A</v>
      </c>
      <c r="AO7" s="20" t="str">
        <v>N/A</v>
      </c>
      <c r="AP7" s="20" t="str">
        <v>N/A</v>
      </c>
      <c r="AQ7"/>
      <c r="AR7"/>
      <c r="AS7"/>
      <c r="AT7"/>
      <c r="AU7"/>
      <c r="AV7"/>
      <c r="AW7"/>
      <c r="AX7"/>
      <c r="AY7"/>
      <c r="AZ7"/>
      <c r="BA7"/>
      <c r="BB7"/>
      <c r="BC7"/>
      <c r="BD7"/>
      <c r="BE7"/>
      <c r="BF7"/>
      <c r="BG7"/>
      <c r="BH7"/>
      <c r="BI7"/>
      <c r="BJ7"/>
      <c r="BK7"/>
      <c r="BL7"/>
      <c r="BM7"/>
      <c r="BN7"/>
      <c r="BO7"/>
      <c r="BP7"/>
      <c r="BQ7"/>
      <c r="BR7"/>
      <c r="BS7"/>
      <c r="BT7"/>
      <c r="BU7"/>
      <c r="BV7"/>
      <c r="BW7"/>
      <c r="BX7"/>
      <c r="BY7"/>
      <c r="BZ7"/>
      <c r="CA7"/>
      <c r="CB7"/>
    </row>
    <row r="8" spans="1:81" x14ac:dyDescent="0.3">
      <c r="A8" t="s">
        <v>254</v>
      </c>
      <c r="B8" t="s">
        <v>27</v>
      </c>
      <c r="C8">
        <f>'VETS-402'!$I$6</f>
        <v>0</v>
      </c>
      <c r="D8" t="str">
        <f>'VETS-402'!$S$6</f>
        <v/>
      </c>
      <c r="E8" s="18" t="str">
        <f>'VETS-402'!J$10</f>
        <v/>
      </c>
      <c r="F8" s="18">
        <f>'VETS-402'!J$11</f>
        <v>0</v>
      </c>
      <c r="G8" s="20">
        <v>0</v>
      </c>
      <c r="H8" s="20">
        <v>0</v>
      </c>
      <c r="I8" s="20">
        <v>0</v>
      </c>
      <c r="J8" s="20">
        <v>0</v>
      </c>
      <c r="K8" s="20">
        <v>0</v>
      </c>
      <c r="L8" s="20">
        <v>0</v>
      </c>
      <c r="M8">
        <v>0</v>
      </c>
      <c r="N8" s="20">
        <v>0</v>
      </c>
      <c r="O8" s="20">
        <v>0</v>
      </c>
      <c r="P8" s="20">
        <v>0</v>
      </c>
      <c r="Q8" s="20">
        <v>0</v>
      </c>
      <c r="R8" s="20">
        <v>0</v>
      </c>
      <c r="S8">
        <v>0</v>
      </c>
      <c r="T8" s="20">
        <v>0</v>
      </c>
      <c r="U8" s="20">
        <v>0</v>
      </c>
      <c r="V8" s="20">
        <v>0</v>
      </c>
      <c r="W8" s="20">
        <v>0</v>
      </c>
      <c r="X8" s="20">
        <v>0</v>
      </c>
      <c r="Y8">
        <v>0</v>
      </c>
      <c r="Z8" s="20">
        <v>0</v>
      </c>
      <c r="AA8" s="20">
        <v>0</v>
      </c>
      <c r="AB8" s="20">
        <v>0</v>
      </c>
      <c r="AC8" s="20">
        <v>0</v>
      </c>
      <c r="AD8" s="20">
        <v>0</v>
      </c>
      <c r="AE8" s="20">
        <v>0</v>
      </c>
      <c r="AF8" s="20">
        <v>0</v>
      </c>
      <c r="AG8" s="20">
        <v>0</v>
      </c>
      <c r="AH8" s="20">
        <v>0</v>
      </c>
      <c r="AI8" s="20">
        <v>0</v>
      </c>
      <c r="AJ8" s="20">
        <v>0</v>
      </c>
      <c r="AK8" s="20">
        <v>0</v>
      </c>
      <c r="AL8" s="20">
        <v>0</v>
      </c>
      <c r="AM8" s="20">
        <v>0</v>
      </c>
      <c r="AN8" s="20">
        <v>0</v>
      </c>
      <c r="AO8" s="20">
        <v>0</v>
      </c>
      <c r="AP8" s="20">
        <v>0</v>
      </c>
      <c r="AQ8"/>
      <c r="AR8"/>
      <c r="AS8"/>
      <c r="AT8"/>
      <c r="AU8"/>
      <c r="AV8"/>
      <c r="AW8"/>
      <c r="AX8"/>
      <c r="AY8"/>
      <c r="AZ8"/>
      <c r="BA8"/>
      <c r="BB8"/>
      <c r="BC8"/>
      <c r="BD8"/>
      <c r="BE8"/>
      <c r="BF8"/>
      <c r="BG8"/>
      <c r="BH8"/>
      <c r="BI8"/>
      <c r="BJ8"/>
      <c r="BK8"/>
      <c r="BL8"/>
      <c r="BM8"/>
      <c r="BN8"/>
      <c r="BO8"/>
      <c r="BP8"/>
      <c r="BQ8"/>
      <c r="BR8"/>
      <c r="BS8"/>
      <c r="BT8"/>
      <c r="BU8"/>
      <c r="BV8"/>
      <c r="BW8"/>
      <c r="BX8"/>
      <c r="BY8"/>
      <c r="BZ8"/>
      <c r="CA8"/>
      <c r="CB8"/>
    </row>
    <row r="9" spans="1:81" x14ac:dyDescent="0.3">
      <c r="A9" t="s">
        <v>255</v>
      </c>
      <c r="B9" t="s">
        <v>28</v>
      </c>
      <c r="C9">
        <f>'VETS-402'!$I$6</f>
        <v>0</v>
      </c>
      <c r="D9" t="str">
        <f>'VETS-402'!$S$6</f>
        <v/>
      </c>
      <c r="E9" s="18" t="str">
        <f>'VETS-402'!N$10</f>
        <v/>
      </c>
      <c r="F9" s="18">
        <f>'VETS-402'!N$11</f>
        <v>0</v>
      </c>
      <c r="G9" s="20">
        <f t="array" ref="G9:L16">TRANSPOSE('VETS-402'!M16:T21)</f>
        <v>0</v>
      </c>
      <c r="H9" s="20">
        <v>0</v>
      </c>
      <c r="I9" s="20">
        <v>0</v>
      </c>
      <c r="J9" s="20">
        <v>0</v>
      </c>
      <c r="K9" s="20">
        <v>0</v>
      </c>
      <c r="L9" s="20">
        <v>0</v>
      </c>
      <c r="M9" t="str">
        <f t="array" ref="M9:R16">TRANSPOSE('VETS-402'!M26:T31)</f>
        <v>N/A</v>
      </c>
      <c r="N9" s="20">
        <v>0</v>
      </c>
      <c r="O9" s="20">
        <v>0</v>
      </c>
      <c r="P9" s="20">
        <v>0</v>
      </c>
      <c r="Q9" s="20">
        <v>0</v>
      </c>
      <c r="R9" s="20">
        <v>0</v>
      </c>
      <c r="S9" t="str">
        <f t="array" ref="S9:X16">TRANSPOSE('VETS-402'!M35:T40)</f>
        <v>N/A</v>
      </c>
      <c r="T9" s="20">
        <v>0</v>
      </c>
      <c r="U9" s="20">
        <v>0</v>
      </c>
      <c r="V9" s="20">
        <v>0</v>
      </c>
      <c r="W9" s="20">
        <v>0</v>
      </c>
      <c r="X9" s="20">
        <v>0</v>
      </c>
      <c r="Y9" t="str">
        <f t="array" ref="Y9:AD16">TRANSPOSE('VETS-402'!M44:T49)</f>
        <v>N/A</v>
      </c>
      <c r="Z9" s="20">
        <v>0</v>
      </c>
      <c r="AA9" s="20">
        <v>0</v>
      </c>
      <c r="AB9" s="20">
        <v>0</v>
      </c>
      <c r="AC9" s="20">
        <v>0</v>
      </c>
      <c r="AD9" s="20">
        <v>0</v>
      </c>
      <c r="AE9" s="20">
        <f t="array" ref="AE9:AG16">TRANSPOSE('VETS-402'!M53:T55)</f>
        <v>0</v>
      </c>
      <c r="AF9" s="20">
        <v>0</v>
      </c>
      <c r="AG9" s="20">
        <v>0</v>
      </c>
      <c r="AH9" s="20">
        <f t="array" ref="AH9:AJ16">TRANSPOSE('VETS-402'!M59:T61)</f>
        <v>0</v>
      </c>
      <c r="AI9" s="20">
        <v>0</v>
      </c>
      <c r="AJ9" s="20">
        <v>0</v>
      </c>
      <c r="AK9" s="20" t="str">
        <f t="array" ref="AK9:AP16">TRANSPOSE('VETS-402'!M66:T71)</f>
        <v>N/A</v>
      </c>
      <c r="AL9" s="20" t="str">
        <v>N/A</v>
      </c>
      <c r="AM9" s="20" t="str">
        <v>N/A</v>
      </c>
      <c r="AN9" s="20" t="str">
        <v>N/A</v>
      </c>
      <c r="AO9" s="20" t="str">
        <v>N/A</v>
      </c>
      <c r="AP9" s="20" t="str">
        <v>N/A</v>
      </c>
      <c r="AQ9"/>
      <c r="AR9"/>
      <c r="AS9"/>
      <c r="AT9"/>
      <c r="AU9"/>
      <c r="AV9"/>
      <c r="AW9"/>
      <c r="AX9"/>
      <c r="AY9"/>
      <c r="AZ9"/>
      <c r="BA9"/>
      <c r="BB9"/>
      <c r="BC9"/>
      <c r="BD9"/>
      <c r="BE9"/>
      <c r="BF9"/>
      <c r="BG9"/>
      <c r="BH9"/>
      <c r="BI9"/>
      <c r="BJ9"/>
      <c r="BK9"/>
      <c r="BL9"/>
      <c r="BM9"/>
      <c r="BN9"/>
      <c r="BO9"/>
      <c r="BP9"/>
      <c r="BQ9"/>
      <c r="BR9"/>
      <c r="BS9"/>
      <c r="BT9"/>
      <c r="BU9"/>
      <c r="BV9"/>
      <c r="BW9"/>
      <c r="BX9"/>
      <c r="BY9"/>
      <c r="BZ9"/>
      <c r="CA9"/>
      <c r="CB9"/>
    </row>
    <row r="10" spans="1:81" x14ac:dyDescent="0.3">
      <c r="A10" t="s">
        <v>255</v>
      </c>
      <c r="B10" t="s">
        <v>29</v>
      </c>
      <c r="C10">
        <f>'VETS-402'!$I$6</f>
        <v>0</v>
      </c>
      <c r="D10" t="str">
        <f>'VETS-402'!$S$6</f>
        <v/>
      </c>
      <c r="E10" s="18" t="str">
        <f>'VETS-402'!N$10</f>
        <v/>
      </c>
      <c r="F10" s="18">
        <f>'VETS-402'!N$11</f>
        <v>0</v>
      </c>
      <c r="G10" s="20">
        <v>0</v>
      </c>
      <c r="H10" s="20">
        <v>0</v>
      </c>
      <c r="I10" s="20">
        <v>0</v>
      </c>
      <c r="J10" s="20">
        <v>0</v>
      </c>
      <c r="K10" s="20">
        <v>0</v>
      </c>
      <c r="L10" s="20">
        <v>0</v>
      </c>
      <c r="M10" t="str">
        <v>N/A</v>
      </c>
      <c r="N10" s="20">
        <v>0</v>
      </c>
      <c r="O10" s="20">
        <v>0</v>
      </c>
      <c r="P10" s="20">
        <v>0</v>
      </c>
      <c r="Q10" s="20">
        <v>0</v>
      </c>
      <c r="R10" s="20">
        <v>0</v>
      </c>
      <c r="S10" t="str">
        <v>N/A</v>
      </c>
      <c r="T10" s="20">
        <v>0</v>
      </c>
      <c r="U10" s="20">
        <v>0</v>
      </c>
      <c r="V10" s="20">
        <v>0</v>
      </c>
      <c r="W10" s="20">
        <v>0</v>
      </c>
      <c r="X10" s="20">
        <v>0</v>
      </c>
      <c r="Y10" t="str">
        <v>N/A</v>
      </c>
      <c r="Z10" s="20">
        <v>0</v>
      </c>
      <c r="AA10" s="20">
        <v>0</v>
      </c>
      <c r="AB10" s="20">
        <v>0</v>
      </c>
      <c r="AC10" s="20">
        <v>0</v>
      </c>
      <c r="AD10" s="20">
        <v>0</v>
      </c>
      <c r="AE10" s="20">
        <v>0</v>
      </c>
      <c r="AF10" s="20">
        <v>0</v>
      </c>
      <c r="AG10" s="20">
        <v>0</v>
      </c>
      <c r="AH10" s="20">
        <v>0</v>
      </c>
      <c r="AI10" s="20">
        <v>0</v>
      </c>
      <c r="AJ10" s="20">
        <v>0</v>
      </c>
      <c r="AK10" s="20">
        <v>0</v>
      </c>
      <c r="AL10" s="20">
        <v>0</v>
      </c>
      <c r="AM10" s="20">
        <v>0</v>
      </c>
      <c r="AN10" s="20">
        <v>0</v>
      </c>
      <c r="AO10" s="20">
        <v>0</v>
      </c>
      <c r="AP10" s="20">
        <v>0</v>
      </c>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row>
    <row r="11" spans="1:81" x14ac:dyDescent="0.3">
      <c r="A11" t="s">
        <v>256</v>
      </c>
      <c r="B11" t="s">
        <v>30</v>
      </c>
      <c r="C11">
        <f>'VETS-402'!$I$6</f>
        <v>0</v>
      </c>
      <c r="D11" t="str">
        <f>'VETS-402'!$S$6</f>
        <v/>
      </c>
      <c r="E11" s="18" t="str">
        <f>'VETS-402'!P$10</f>
        <v/>
      </c>
      <c r="F11" s="18">
        <f>'VETS-402'!P$11</f>
        <v>0</v>
      </c>
      <c r="G11" s="20">
        <v>0</v>
      </c>
      <c r="H11" s="20">
        <v>0</v>
      </c>
      <c r="I11" s="20">
        <v>0</v>
      </c>
      <c r="J11" s="20">
        <v>0</v>
      </c>
      <c r="K11" s="20">
        <v>0</v>
      </c>
      <c r="L11" s="20">
        <v>0</v>
      </c>
      <c r="M11" t="str">
        <v>N/A</v>
      </c>
      <c r="N11" s="20">
        <v>0</v>
      </c>
      <c r="O11" s="20">
        <v>0</v>
      </c>
      <c r="P11" s="20">
        <v>0</v>
      </c>
      <c r="Q11" s="20">
        <v>0</v>
      </c>
      <c r="R11" s="20">
        <v>0</v>
      </c>
      <c r="S11" t="str">
        <v>N/A</v>
      </c>
      <c r="T11" s="20">
        <v>0</v>
      </c>
      <c r="U11" s="20">
        <v>0</v>
      </c>
      <c r="V11" s="20">
        <v>0</v>
      </c>
      <c r="W11" s="20">
        <v>0</v>
      </c>
      <c r="X11" s="20">
        <v>0</v>
      </c>
      <c r="Y11" t="str">
        <v>N/A</v>
      </c>
      <c r="Z11" s="20">
        <v>0</v>
      </c>
      <c r="AA11" s="20">
        <v>0</v>
      </c>
      <c r="AB11" s="20">
        <v>0</v>
      </c>
      <c r="AC11" s="20">
        <v>0</v>
      </c>
      <c r="AD11" s="20">
        <v>0</v>
      </c>
      <c r="AE11" t="str">
        <v>N/A</v>
      </c>
      <c r="AF11" t="str">
        <v>N/A</v>
      </c>
      <c r="AG11" s="20">
        <v>0</v>
      </c>
      <c r="AH11" s="20">
        <v>0</v>
      </c>
      <c r="AI11" s="20">
        <v>0</v>
      </c>
      <c r="AJ11" s="20">
        <v>0</v>
      </c>
      <c r="AK11" s="20" t="str">
        <v>N/A</v>
      </c>
      <c r="AL11" s="20" t="str">
        <v>N/A</v>
      </c>
      <c r="AM11" s="20" t="str">
        <v>N/A</v>
      </c>
      <c r="AN11" s="20" t="str">
        <v>N/A</v>
      </c>
      <c r="AO11" s="20" t="str">
        <v>N/A</v>
      </c>
      <c r="AP11" s="20" t="str">
        <v>N/A</v>
      </c>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row>
    <row r="12" spans="1:81" x14ac:dyDescent="0.3">
      <c r="A12" t="s">
        <v>256</v>
      </c>
      <c r="B12" t="s">
        <v>31</v>
      </c>
      <c r="C12">
        <f>'VETS-402'!$I$6</f>
        <v>0</v>
      </c>
      <c r="D12" t="str">
        <f>'VETS-402'!$S$6</f>
        <v/>
      </c>
      <c r="E12" s="18" t="str">
        <f>'VETS-402'!P$10</f>
        <v/>
      </c>
      <c r="F12" s="18">
        <f>'VETS-402'!P$11</f>
        <v>0</v>
      </c>
      <c r="G12" s="20">
        <v>0</v>
      </c>
      <c r="H12" s="20">
        <v>0</v>
      </c>
      <c r="I12" s="20">
        <v>0</v>
      </c>
      <c r="J12" s="20">
        <v>0</v>
      </c>
      <c r="K12" s="20">
        <v>0</v>
      </c>
      <c r="L12" s="20">
        <v>0</v>
      </c>
      <c r="M12" t="str">
        <v>N/A</v>
      </c>
      <c r="N12" s="20">
        <v>0</v>
      </c>
      <c r="O12" s="20">
        <v>0</v>
      </c>
      <c r="P12" s="20">
        <v>0</v>
      </c>
      <c r="Q12" s="20">
        <v>0</v>
      </c>
      <c r="R12" s="20">
        <v>0</v>
      </c>
      <c r="S12" t="str">
        <v>N/A</v>
      </c>
      <c r="T12" s="20">
        <v>0</v>
      </c>
      <c r="U12" s="20">
        <v>0</v>
      </c>
      <c r="V12" s="20">
        <v>0</v>
      </c>
      <c r="W12" s="20">
        <v>0</v>
      </c>
      <c r="X12" s="20">
        <v>0</v>
      </c>
      <c r="Y12" t="str">
        <v>N/A</v>
      </c>
      <c r="Z12" s="20">
        <v>0</v>
      </c>
      <c r="AA12" s="20">
        <v>0</v>
      </c>
      <c r="AB12" s="20">
        <v>0</v>
      </c>
      <c r="AC12" s="20">
        <v>0</v>
      </c>
      <c r="AD12" s="20">
        <v>0</v>
      </c>
      <c r="AE12">
        <v>0</v>
      </c>
      <c r="AF12">
        <v>0</v>
      </c>
      <c r="AG12" s="20">
        <v>0</v>
      </c>
      <c r="AH12" s="20">
        <v>0</v>
      </c>
      <c r="AI12" s="20">
        <v>0</v>
      </c>
      <c r="AJ12" s="20">
        <v>0</v>
      </c>
      <c r="AK12" s="20">
        <v>0</v>
      </c>
      <c r="AL12" s="20">
        <v>0</v>
      </c>
      <c r="AM12" s="20">
        <v>0</v>
      </c>
      <c r="AN12" s="20">
        <v>0</v>
      </c>
      <c r="AO12" s="20">
        <v>0</v>
      </c>
      <c r="AP12" s="20">
        <v>0</v>
      </c>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row>
    <row r="13" spans="1:81" x14ac:dyDescent="0.3">
      <c r="A13" t="s">
        <v>257</v>
      </c>
      <c r="B13" t="s">
        <v>32</v>
      </c>
      <c r="C13">
        <f>'VETS-402'!$I$6</f>
        <v>0</v>
      </c>
      <c r="D13" t="str">
        <f>'VETS-402'!$S$6</f>
        <v/>
      </c>
      <c r="E13" s="18" t="str">
        <f>'VETS-402'!R$10</f>
        <v/>
      </c>
      <c r="F13" s="18">
        <f>'VETS-402'!R$11</f>
        <v>0</v>
      </c>
      <c r="G13" s="20">
        <v>0</v>
      </c>
      <c r="H13" s="20">
        <v>0</v>
      </c>
      <c r="I13" s="20">
        <v>0</v>
      </c>
      <c r="J13" s="20">
        <v>0</v>
      </c>
      <c r="K13" s="20">
        <v>0</v>
      </c>
      <c r="L13" s="20">
        <v>0</v>
      </c>
      <c r="M13" t="str">
        <v>N/A</v>
      </c>
      <c r="N13" s="20">
        <v>0</v>
      </c>
      <c r="O13" s="20">
        <v>0</v>
      </c>
      <c r="P13" s="20">
        <v>0</v>
      </c>
      <c r="Q13" s="20">
        <v>0</v>
      </c>
      <c r="R13" s="20">
        <v>0</v>
      </c>
      <c r="S13" t="str">
        <v>N/A</v>
      </c>
      <c r="T13" s="20">
        <v>0</v>
      </c>
      <c r="U13" s="20">
        <v>0</v>
      </c>
      <c r="V13" s="20">
        <v>0</v>
      </c>
      <c r="W13" s="20">
        <v>0</v>
      </c>
      <c r="X13" s="20">
        <v>0</v>
      </c>
      <c r="Y13" t="str">
        <v>N/A</v>
      </c>
      <c r="Z13" s="20">
        <v>0</v>
      </c>
      <c r="AA13" s="20">
        <v>0</v>
      </c>
      <c r="AB13" s="20">
        <v>0</v>
      </c>
      <c r="AC13" s="20">
        <v>0</v>
      </c>
      <c r="AD13" s="20">
        <v>0</v>
      </c>
      <c r="AE13" t="str">
        <v>N/A</v>
      </c>
      <c r="AF13" t="str">
        <v>N/A</v>
      </c>
      <c r="AG13" s="20">
        <v>0</v>
      </c>
      <c r="AH13" s="20">
        <v>0</v>
      </c>
      <c r="AI13" s="20">
        <v>0</v>
      </c>
      <c r="AJ13" s="20">
        <v>0</v>
      </c>
      <c r="AK13" s="20" t="str">
        <v>N/A</v>
      </c>
      <c r="AL13" s="20" t="str">
        <v>N/A</v>
      </c>
      <c r="AM13" s="20" t="str">
        <v>N/A</v>
      </c>
      <c r="AN13" s="20" t="str">
        <v>N/A</v>
      </c>
      <c r="AO13" s="20" t="str">
        <v>N/A</v>
      </c>
      <c r="AP13" s="20" t="str">
        <v>N/A</v>
      </c>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row>
    <row r="14" spans="1:81" x14ac:dyDescent="0.3">
      <c r="A14" t="s">
        <v>257</v>
      </c>
      <c r="B14" t="s">
        <v>33</v>
      </c>
      <c r="C14">
        <f>'VETS-402'!$I$6</f>
        <v>0</v>
      </c>
      <c r="D14" t="str">
        <f>'VETS-402'!$S$6</f>
        <v/>
      </c>
      <c r="E14" s="18" t="str">
        <f>'VETS-402'!R$10</f>
        <v/>
      </c>
      <c r="F14" s="18">
        <f>'VETS-402'!R$11</f>
        <v>0</v>
      </c>
      <c r="G14" s="20">
        <v>0</v>
      </c>
      <c r="H14" s="20">
        <v>0</v>
      </c>
      <c r="I14" s="20">
        <v>0</v>
      </c>
      <c r="J14" s="20">
        <v>0</v>
      </c>
      <c r="K14" s="20">
        <v>0</v>
      </c>
      <c r="L14" s="20">
        <v>0</v>
      </c>
      <c r="M14" t="str">
        <v>N/A</v>
      </c>
      <c r="N14" s="20">
        <v>0</v>
      </c>
      <c r="O14" s="20">
        <v>0</v>
      </c>
      <c r="P14" s="20">
        <v>0</v>
      </c>
      <c r="Q14" s="20">
        <v>0</v>
      </c>
      <c r="R14" s="20">
        <v>0</v>
      </c>
      <c r="S14" t="str">
        <v>N/A</v>
      </c>
      <c r="T14" s="20">
        <v>0</v>
      </c>
      <c r="U14" s="20">
        <v>0</v>
      </c>
      <c r="V14" s="20">
        <v>0</v>
      </c>
      <c r="W14" s="20">
        <v>0</v>
      </c>
      <c r="X14" s="20">
        <v>0</v>
      </c>
      <c r="Y14" t="str">
        <v>N/A</v>
      </c>
      <c r="Z14" s="20">
        <v>0</v>
      </c>
      <c r="AA14" s="20">
        <v>0</v>
      </c>
      <c r="AB14" s="20">
        <v>0</v>
      </c>
      <c r="AC14" s="20">
        <v>0</v>
      </c>
      <c r="AD14" s="20">
        <v>0</v>
      </c>
      <c r="AE14">
        <v>0</v>
      </c>
      <c r="AF14">
        <v>0</v>
      </c>
      <c r="AG14" s="20">
        <v>0</v>
      </c>
      <c r="AH14" s="20">
        <v>0</v>
      </c>
      <c r="AI14" s="20">
        <v>0</v>
      </c>
      <c r="AJ14" s="20">
        <v>0</v>
      </c>
      <c r="AK14" s="20">
        <v>0</v>
      </c>
      <c r="AL14" s="20">
        <v>0</v>
      </c>
      <c r="AM14" s="20">
        <v>0</v>
      </c>
      <c r="AN14" s="20">
        <v>0</v>
      </c>
      <c r="AO14" s="20">
        <v>0</v>
      </c>
      <c r="AP14" s="20">
        <v>0</v>
      </c>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row>
    <row r="15" spans="1:81" x14ac:dyDescent="0.3">
      <c r="A15" t="s">
        <v>258</v>
      </c>
      <c r="B15" t="s">
        <v>34</v>
      </c>
      <c r="C15">
        <f>'VETS-402'!$I$6</f>
        <v>0</v>
      </c>
      <c r="D15" t="str">
        <f>'VETS-402'!$S$6</f>
        <v/>
      </c>
      <c r="E15" s="18" t="str">
        <f>'VETS-402'!T$10</f>
        <v/>
      </c>
      <c r="F15" s="18">
        <f>'VETS-402'!T$11</f>
        <v>0</v>
      </c>
      <c r="G15" s="20">
        <v>0</v>
      </c>
      <c r="H15" s="20">
        <v>0</v>
      </c>
      <c r="I15" s="20">
        <v>0</v>
      </c>
      <c r="J15" s="20">
        <v>0</v>
      </c>
      <c r="K15" s="20">
        <v>0</v>
      </c>
      <c r="L15" s="20">
        <v>0</v>
      </c>
      <c r="M15" s="19" t="str">
        <v>N/A</v>
      </c>
      <c r="N15" s="20">
        <v>0</v>
      </c>
      <c r="O15" s="20">
        <v>0</v>
      </c>
      <c r="P15" s="20">
        <v>0</v>
      </c>
      <c r="Q15" s="20">
        <v>0</v>
      </c>
      <c r="R15" s="20">
        <v>0</v>
      </c>
      <c r="S15" t="str">
        <v>N/A</v>
      </c>
      <c r="T15" s="20">
        <v>0</v>
      </c>
      <c r="U15" s="20">
        <v>0</v>
      </c>
      <c r="V15" s="20">
        <v>0</v>
      </c>
      <c r="W15" s="20">
        <v>0</v>
      </c>
      <c r="X15" s="20">
        <v>0</v>
      </c>
      <c r="Y15" s="20" t="str">
        <v>N/A</v>
      </c>
      <c r="Z15" s="20">
        <v>0</v>
      </c>
      <c r="AA15" s="20">
        <v>0</v>
      </c>
      <c r="AB15" s="20">
        <v>0</v>
      </c>
      <c r="AC15" s="20">
        <v>0</v>
      </c>
      <c r="AD15" s="20">
        <v>0</v>
      </c>
      <c r="AE15" s="19" t="str">
        <v>N/A</v>
      </c>
      <c r="AF15" s="19" t="str">
        <v>N/A</v>
      </c>
      <c r="AG15" s="20">
        <v>0</v>
      </c>
      <c r="AH15" s="20">
        <v>0</v>
      </c>
      <c r="AI15" s="20">
        <v>0</v>
      </c>
      <c r="AJ15" s="20">
        <v>0</v>
      </c>
      <c r="AK15" s="20" t="str">
        <v>N/A</v>
      </c>
      <c r="AL15" s="20" t="str">
        <v>N/A</v>
      </c>
      <c r="AM15" s="20" t="str">
        <v>N/A</v>
      </c>
      <c r="AN15" s="20" t="str">
        <v>N/A</v>
      </c>
      <c r="AO15" s="20" t="str">
        <v>N/A</v>
      </c>
      <c r="AP15" s="20" t="str">
        <v>N/A</v>
      </c>
    </row>
    <row r="16" spans="1:81" x14ac:dyDescent="0.3">
      <c r="A16" t="s">
        <v>258</v>
      </c>
      <c r="B16" t="s">
        <v>35</v>
      </c>
      <c r="C16">
        <f>'VETS-402'!$I$6</f>
        <v>0</v>
      </c>
      <c r="D16" t="str">
        <f>'VETS-402'!$S$6</f>
        <v/>
      </c>
      <c r="E16" s="18" t="str">
        <f>'VETS-402'!T$10</f>
        <v/>
      </c>
      <c r="F16" s="18">
        <f>'VETS-402'!T$11</f>
        <v>0</v>
      </c>
      <c r="G16" s="20">
        <v>0</v>
      </c>
      <c r="H16" s="20">
        <v>0</v>
      </c>
      <c r="I16" s="20">
        <v>0</v>
      </c>
      <c r="J16" s="20">
        <v>0</v>
      </c>
      <c r="K16" s="20">
        <v>0</v>
      </c>
      <c r="L16" s="20">
        <v>0</v>
      </c>
      <c r="M16" s="19" t="str">
        <v>N/A</v>
      </c>
      <c r="N16" s="20">
        <v>0</v>
      </c>
      <c r="O16" s="20">
        <v>0</v>
      </c>
      <c r="P16" s="20">
        <v>0</v>
      </c>
      <c r="Q16" s="20">
        <v>0</v>
      </c>
      <c r="R16" s="20">
        <v>0</v>
      </c>
      <c r="S16" t="str">
        <v>N/A</v>
      </c>
      <c r="T16" s="20">
        <v>0</v>
      </c>
      <c r="U16" s="20">
        <v>0</v>
      </c>
      <c r="V16" s="20">
        <v>0</v>
      </c>
      <c r="W16" s="20">
        <v>0</v>
      </c>
      <c r="X16" s="20">
        <v>0</v>
      </c>
      <c r="Y16" s="20" t="str">
        <v>N/A</v>
      </c>
      <c r="Z16" s="20">
        <v>0</v>
      </c>
      <c r="AA16" s="20">
        <v>0</v>
      </c>
      <c r="AB16" s="20">
        <v>0</v>
      </c>
      <c r="AC16" s="20">
        <v>0</v>
      </c>
      <c r="AD16" s="20">
        <v>0</v>
      </c>
      <c r="AE16" s="19">
        <v>0</v>
      </c>
      <c r="AF16" s="19">
        <v>0</v>
      </c>
      <c r="AG16" s="20">
        <v>0</v>
      </c>
      <c r="AH16" s="20">
        <v>0</v>
      </c>
      <c r="AI16" s="20">
        <v>0</v>
      </c>
      <c r="AJ16" s="20">
        <v>0</v>
      </c>
      <c r="AK16" s="20">
        <v>0</v>
      </c>
      <c r="AL16" s="20">
        <v>0</v>
      </c>
      <c r="AM16" s="20">
        <v>0</v>
      </c>
      <c r="AN16" s="20">
        <v>0</v>
      </c>
      <c r="AO16" s="20">
        <v>0</v>
      </c>
      <c r="AP16" s="20">
        <v>0</v>
      </c>
    </row>
    <row r="17" spans="1:42" x14ac:dyDescent="0.3">
      <c r="A17" t="s">
        <v>259</v>
      </c>
      <c r="B17" t="s">
        <v>36</v>
      </c>
      <c r="C17">
        <f>'VETS-402'!$I$6</f>
        <v>0</v>
      </c>
      <c r="D17" t="str">
        <f>'VETS-402'!$S$6</f>
        <v/>
      </c>
      <c r="E17" s="18" t="str">
        <f>'VETS-402'!X$10</f>
        <v/>
      </c>
      <c r="F17" s="18">
        <f>'VETS-402'!X$11</f>
        <v>0</v>
      </c>
      <c r="G17" s="20">
        <f t="array" ref="G17:L24">TRANSPOSE('VETS-402'!W16:AD21)</f>
        <v>0</v>
      </c>
      <c r="H17" s="20">
        <v>0</v>
      </c>
      <c r="I17" s="20">
        <v>0</v>
      </c>
      <c r="J17" s="20">
        <v>0</v>
      </c>
      <c r="K17" s="20">
        <v>0</v>
      </c>
      <c r="L17" s="20">
        <v>0</v>
      </c>
      <c r="M17" s="19" t="str">
        <f t="array" ref="M17:R24">TRANSPOSE('VETS-402'!W26:AD31)</f>
        <v>N/A</v>
      </c>
      <c r="N17" s="20">
        <v>0</v>
      </c>
      <c r="O17" s="20">
        <v>0</v>
      </c>
      <c r="P17" s="20">
        <v>0</v>
      </c>
      <c r="Q17" s="20">
        <v>0</v>
      </c>
      <c r="R17" s="20">
        <v>0</v>
      </c>
      <c r="S17" t="str">
        <f t="array" ref="S17:X24">TRANSPOSE('VETS-402'!W35:AD40)</f>
        <v>N/A</v>
      </c>
      <c r="T17" s="20">
        <v>0</v>
      </c>
      <c r="U17" s="20">
        <v>0</v>
      </c>
      <c r="V17" s="20">
        <v>0</v>
      </c>
      <c r="W17" s="20">
        <v>0</v>
      </c>
      <c r="X17" s="20">
        <v>0</v>
      </c>
      <c r="Y17" s="20" t="str">
        <f t="array" ref="Y17:AD24">TRANSPOSE('VETS-402'!W44:AD49)</f>
        <v>N/A</v>
      </c>
      <c r="Z17" s="20">
        <v>0</v>
      </c>
      <c r="AA17" s="20">
        <v>0</v>
      </c>
      <c r="AB17" s="20">
        <v>0</v>
      </c>
      <c r="AC17" s="20">
        <v>0</v>
      </c>
      <c r="AD17" s="20">
        <v>0</v>
      </c>
      <c r="AE17" s="19" t="str">
        <f t="array" ref="AE17:AG24">TRANSPOSE('VETS-402'!W53:AD55)</f>
        <v>N/A</v>
      </c>
      <c r="AF17" s="19" t="str">
        <v>N/A</v>
      </c>
      <c r="AG17" s="20">
        <v>0</v>
      </c>
      <c r="AH17" s="20">
        <f t="array" ref="AH17:AJ24">TRANSPOSE('VETS-402'!W59:AD61)</f>
        <v>0</v>
      </c>
      <c r="AI17" s="20">
        <v>0</v>
      </c>
      <c r="AJ17" s="20">
        <v>0</v>
      </c>
      <c r="AK17" s="20" t="str">
        <f t="array" ref="AK17:AP24">TRANSPOSE('VETS-402'!W66:AD71)</f>
        <v>N/A</v>
      </c>
      <c r="AL17" s="20" t="str">
        <v>N/A</v>
      </c>
      <c r="AM17" s="20" t="str">
        <v>N/A</v>
      </c>
      <c r="AN17" s="20" t="str">
        <v>N/A</v>
      </c>
      <c r="AO17" s="20" t="str">
        <v>N/A</v>
      </c>
      <c r="AP17" s="20" t="str">
        <v>N/A</v>
      </c>
    </row>
    <row r="18" spans="1:42" x14ac:dyDescent="0.3">
      <c r="A18" t="s">
        <v>259</v>
      </c>
      <c r="B18" t="s">
        <v>37</v>
      </c>
      <c r="C18">
        <f>'VETS-402'!$I$6</f>
        <v>0</v>
      </c>
      <c r="D18" t="str">
        <f>'VETS-402'!$S$6</f>
        <v/>
      </c>
      <c r="E18" s="18" t="str">
        <f>'VETS-402'!X$10</f>
        <v/>
      </c>
      <c r="F18" s="18">
        <f>'VETS-402'!X$11</f>
        <v>0</v>
      </c>
      <c r="G18" s="20">
        <v>0</v>
      </c>
      <c r="H18" s="20">
        <v>0</v>
      </c>
      <c r="I18" s="20">
        <v>0</v>
      </c>
      <c r="J18" s="20">
        <v>0</v>
      </c>
      <c r="K18" s="20">
        <v>0</v>
      </c>
      <c r="L18" s="20">
        <v>0</v>
      </c>
      <c r="M18" s="19" t="str">
        <v>N/A</v>
      </c>
      <c r="N18" s="20">
        <v>0</v>
      </c>
      <c r="O18" s="20">
        <v>0</v>
      </c>
      <c r="P18" s="20">
        <v>0</v>
      </c>
      <c r="Q18" s="20">
        <v>0</v>
      </c>
      <c r="R18" s="20">
        <v>0</v>
      </c>
      <c r="S18" t="str">
        <v>N/A</v>
      </c>
      <c r="T18" s="20">
        <v>0</v>
      </c>
      <c r="U18" s="20">
        <v>0</v>
      </c>
      <c r="V18" s="20">
        <v>0</v>
      </c>
      <c r="W18" s="20">
        <v>0</v>
      </c>
      <c r="X18" s="20">
        <v>0</v>
      </c>
      <c r="Y18" s="20" t="str">
        <v>N/A</v>
      </c>
      <c r="Z18" s="20">
        <v>0</v>
      </c>
      <c r="AA18" s="20">
        <v>0</v>
      </c>
      <c r="AB18" s="20">
        <v>0</v>
      </c>
      <c r="AC18" s="20">
        <v>0</v>
      </c>
      <c r="AD18" s="20">
        <v>0</v>
      </c>
      <c r="AE18" s="19">
        <v>0</v>
      </c>
      <c r="AF18" s="19">
        <v>0</v>
      </c>
      <c r="AG18" s="20">
        <v>0</v>
      </c>
      <c r="AH18" s="20">
        <v>0</v>
      </c>
      <c r="AI18" s="20">
        <v>0</v>
      </c>
      <c r="AJ18" s="20">
        <v>0</v>
      </c>
      <c r="AK18" s="20">
        <v>0</v>
      </c>
      <c r="AL18" s="20">
        <v>0</v>
      </c>
      <c r="AM18" s="20">
        <v>0</v>
      </c>
      <c r="AN18" s="20">
        <v>0</v>
      </c>
      <c r="AO18" s="20">
        <v>0</v>
      </c>
      <c r="AP18" s="20">
        <v>0</v>
      </c>
    </row>
    <row r="19" spans="1:42" x14ac:dyDescent="0.3">
      <c r="A19" t="s">
        <v>260</v>
      </c>
      <c r="B19" t="s">
        <v>38</v>
      </c>
      <c r="C19">
        <f>'VETS-402'!$I$6</f>
        <v>0</v>
      </c>
      <c r="D19" t="str">
        <f>'VETS-402'!$S$6</f>
        <v/>
      </c>
      <c r="E19" s="18" t="str">
        <f>'VETS-402'!Z$10</f>
        <v/>
      </c>
      <c r="F19" s="18">
        <f>'VETS-402'!Z$11</f>
        <v>0</v>
      </c>
      <c r="G19" s="20">
        <v>0</v>
      </c>
      <c r="H19" s="20">
        <v>0</v>
      </c>
      <c r="I19" s="20">
        <v>0</v>
      </c>
      <c r="J19" s="20">
        <v>0</v>
      </c>
      <c r="K19" s="20">
        <v>0</v>
      </c>
      <c r="L19" s="20">
        <v>0</v>
      </c>
      <c r="M19" s="19" t="str">
        <v>N/A</v>
      </c>
      <c r="N19" s="20">
        <v>0</v>
      </c>
      <c r="O19" s="20">
        <v>0</v>
      </c>
      <c r="P19" s="20">
        <v>0</v>
      </c>
      <c r="Q19" s="20">
        <v>0</v>
      </c>
      <c r="R19" s="20">
        <v>0</v>
      </c>
      <c r="S19" t="str">
        <v>N/A</v>
      </c>
      <c r="T19" s="20">
        <v>0</v>
      </c>
      <c r="U19" s="20">
        <v>0</v>
      </c>
      <c r="V19" s="20">
        <v>0</v>
      </c>
      <c r="W19" s="20">
        <v>0</v>
      </c>
      <c r="X19" s="20">
        <v>0</v>
      </c>
      <c r="Y19" s="20" t="str">
        <v>N/A</v>
      </c>
      <c r="Z19" s="20">
        <v>0</v>
      </c>
      <c r="AA19" s="20">
        <v>0</v>
      </c>
      <c r="AB19" s="20">
        <v>0</v>
      </c>
      <c r="AC19" s="20">
        <v>0</v>
      </c>
      <c r="AD19" s="20">
        <v>0</v>
      </c>
      <c r="AE19" s="19" t="str">
        <v>N/A</v>
      </c>
      <c r="AF19" s="19" t="str">
        <v>N/A</v>
      </c>
      <c r="AG19" s="20">
        <v>0</v>
      </c>
      <c r="AH19" s="20">
        <v>0</v>
      </c>
      <c r="AI19" s="20">
        <v>0</v>
      </c>
      <c r="AJ19" s="20">
        <v>0</v>
      </c>
      <c r="AK19" s="20" t="str">
        <v>N/A</v>
      </c>
      <c r="AL19" s="20" t="str">
        <v>N/A</v>
      </c>
      <c r="AM19" s="20" t="str">
        <v>N/A</v>
      </c>
      <c r="AN19" s="20" t="str">
        <v>N/A</v>
      </c>
      <c r="AO19" s="20" t="str">
        <v>N/A</v>
      </c>
      <c r="AP19" s="20" t="str">
        <v>N/A</v>
      </c>
    </row>
    <row r="20" spans="1:42" x14ac:dyDescent="0.3">
      <c r="A20" t="s">
        <v>260</v>
      </c>
      <c r="B20" t="s">
        <v>39</v>
      </c>
      <c r="C20">
        <f>'VETS-402'!$I$6</f>
        <v>0</v>
      </c>
      <c r="D20" t="str">
        <f>'VETS-402'!$S$6</f>
        <v/>
      </c>
      <c r="E20" s="18" t="str">
        <f>'VETS-402'!Z$10</f>
        <v/>
      </c>
      <c r="F20" s="18">
        <f>'VETS-402'!Z$11</f>
        <v>0</v>
      </c>
      <c r="G20" s="20">
        <v>0</v>
      </c>
      <c r="H20" s="20">
        <v>0</v>
      </c>
      <c r="I20" s="20">
        <v>0</v>
      </c>
      <c r="J20" s="20">
        <v>0</v>
      </c>
      <c r="K20" s="20">
        <v>0</v>
      </c>
      <c r="L20" s="20">
        <v>0</v>
      </c>
      <c r="M20" s="19" t="str">
        <v>N/A</v>
      </c>
      <c r="N20" s="20">
        <v>0</v>
      </c>
      <c r="O20" s="20">
        <v>0</v>
      </c>
      <c r="P20" s="20">
        <v>0</v>
      </c>
      <c r="Q20" s="20">
        <v>0</v>
      </c>
      <c r="R20" s="20">
        <v>0</v>
      </c>
      <c r="S20" t="str">
        <v>N/A</v>
      </c>
      <c r="T20" s="20">
        <v>0</v>
      </c>
      <c r="U20" s="20">
        <v>0</v>
      </c>
      <c r="V20" s="20">
        <v>0</v>
      </c>
      <c r="W20" s="20">
        <v>0</v>
      </c>
      <c r="X20" s="20">
        <v>0</v>
      </c>
      <c r="Y20" s="20" t="str">
        <v>N/A</v>
      </c>
      <c r="Z20" s="20">
        <v>0</v>
      </c>
      <c r="AA20" s="20">
        <v>0</v>
      </c>
      <c r="AB20" s="20">
        <v>0</v>
      </c>
      <c r="AC20" s="20">
        <v>0</v>
      </c>
      <c r="AD20" s="20">
        <v>0</v>
      </c>
      <c r="AE20" s="19">
        <v>0</v>
      </c>
      <c r="AF20" s="19">
        <v>0</v>
      </c>
      <c r="AG20" s="20">
        <v>0</v>
      </c>
      <c r="AH20" s="20">
        <v>0</v>
      </c>
      <c r="AI20" s="20">
        <v>0</v>
      </c>
      <c r="AJ20" s="20">
        <v>0</v>
      </c>
      <c r="AK20" s="20">
        <v>0</v>
      </c>
      <c r="AL20" s="20">
        <v>0</v>
      </c>
      <c r="AM20" s="20">
        <v>0</v>
      </c>
      <c r="AN20" s="20">
        <v>0</v>
      </c>
      <c r="AO20" s="20">
        <v>0</v>
      </c>
      <c r="AP20" s="20">
        <v>0</v>
      </c>
    </row>
    <row r="21" spans="1:42" x14ac:dyDescent="0.3">
      <c r="A21" t="s">
        <v>261</v>
      </c>
      <c r="B21" t="s">
        <v>40</v>
      </c>
      <c r="C21">
        <f>'VETS-402'!$I$6</f>
        <v>0</v>
      </c>
      <c r="D21" t="str">
        <f>'VETS-402'!$S$6</f>
        <v/>
      </c>
      <c r="E21" s="18" t="str">
        <f>'VETS-402'!AB$10</f>
        <v/>
      </c>
      <c r="F21" s="18">
        <f>'VETS-402'!AB$11</f>
        <v>0</v>
      </c>
      <c r="G21" s="20">
        <v>0</v>
      </c>
      <c r="H21" s="20">
        <v>0</v>
      </c>
      <c r="I21" s="20">
        <v>0</v>
      </c>
      <c r="J21" s="20">
        <v>0</v>
      </c>
      <c r="K21" s="20">
        <v>0</v>
      </c>
      <c r="L21" s="20">
        <v>0</v>
      </c>
      <c r="M21" s="19" t="str">
        <v>N/A</v>
      </c>
      <c r="N21" s="20">
        <v>0</v>
      </c>
      <c r="O21" s="20">
        <v>0</v>
      </c>
      <c r="P21" s="20">
        <v>0</v>
      </c>
      <c r="Q21" s="20">
        <v>0</v>
      </c>
      <c r="R21" s="20">
        <v>0</v>
      </c>
      <c r="S21" t="str">
        <v>N/A</v>
      </c>
      <c r="T21" s="20">
        <v>0</v>
      </c>
      <c r="U21" s="20">
        <v>0</v>
      </c>
      <c r="V21" s="20">
        <v>0</v>
      </c>
      <c r="W21" s="20">
        <v>0</v>
      </c>
      <c r="X21" s="20">
        <v>0</v>
      </c>
      <c r="Y21" s="20" t="str">
        <v>N/A</v>
      </c>
      <c r="Z21" s="20">
        <v>0</v>
      </c>
      <c r="AA21" s="20">
        <v>0</v>
      </c>
      <c r="AB21" s="20">
        <v>0</v>
      </c>
      <c r="AC21" s="20">
        <v>0</v>
      </c>
      <c r="AD21" s="20">
        <v>0</v>
      </c>
      <c r="AE21" s="19" t="str">
        <v>N/A</v>
      </c>
      <c r="AF21" s="19" t="str">
        <v>N/A</v>
      </c>
      <c r="AG21" s="20">
        <v>0</v>
      </c>
      <c r="AH21" s="20">
        <v>0</v>
      </c>
      <c r="AI21" s="20">
        <v>0</v>
      </c>
      <c r="AJ21" s="20">
        <v>0</v>
      </c>
      <c r="AK21" s="20" t="str">
        <v>N/A</v>
      </c>
      <c r="AL21" s="20" t="str">
        <v>N/A</v>
      </c>
      <c r="AM21" s="20" t="str">
        <v>N/A</v>
      </c>
      <c r="AN21" s="20" t="str">
        <v>N/A</v>
      </c>
      <c r="AO21" s="20" t="str">
        <v>N/A</v>
      </c>
      <c r="AP21" s="20" t="str">
        <v>N/A</v>
      </c>
    </row>
    <row r="22" spans="1:42" x14ac:dyDescent="0.3">
      <c r="A22" t="s">
        <v>261</v>
      </c>
      <c r="B22" t="s">
        <v>41</v>
      </c>
      <c r="C22">
        <f>'VETS-402'!$I$6</f>
        <v>0</v>
      </c>
      <c r="D22" t="str">
        <f>'VETS-402'!$S$6</f>
        <v/>
      </c>
      <c r="E22" s="18" t="str">
        <f>'VETS-402'!AB$10</f>
        <v/>
      </c>
      <c r="F22" s="18">
        <f>'VETS-402'!AB$11</f>
        <v>0</v>
      </c>
      <c r="G22" s="20">
        <v>0</v>
      </c>
      <c r="H22" s="20">
        <v>0</v>
      </c>
      <c r="I22" s="20">
        <v>0</v>
      </c>
      <c r="J22" s="20">
        <v>0</v>
      </c>
      <c r="K22" s="20">
        <v>0</v>
      </c>
      <c r="L22" s="20">
        <v>0</v>
      </c>
      <c r="M22" s="19" t="str">
        <v>N/A</v>
      </c>
      <c r="N22" s="20">
        <v>0</v>
      </c>
      <c r="O22" s="20">
        <v>0</v>
      </c>
      <c r="P22" s="20">
        <v>0</v>
      </c>
      <c r="Q22" s="20">
        <v>0</v>
      </c>
      <c r="R22" s="20">
        <v>0</v>
      </c>
      <c r="S22" t="str">
        <v>N/A</v>
      </c>
      <c r="T22" s="20">
        <v>0</v>
      </c>
      <c r="U22" s="20">
        <v>0</v>
      </c>
      <c r="V22" s="20">
        <v>0</v>
      </c>
      <c r="W22" s="20">
        <v>0</v>
      </c>
      <c r="X22" s="20">
        <v>0</v>
      </c>
      <c r="Y22" s="20" t="str">
        <v>N/A</v>
      </c>
      <c r="Z22" s="20">
        <v>0</v>
      </c>
      <c r="AA22" s="20">
        <v>0</v>
      </c>
      <c r="AB22" s="20">
        <v>0</v>
      </c>
      <c r="AC22" s="20">
        <v>0</v>
      </c>
      <c r="AD22" s="20">
        <v>0</v>
      </c>
      <c r="AE22" s="19">
        <v>0</v>
      </c>
      <c r="AF22" s="19">
        <v>0</v>
      </c>
      <c r="AG22" s="20">
        <v>0</v>
      </c>
      <c r="AH22" s="20">
        <v>0</v>
      </c>
      <c r="AI22" s="20">
        <v>0</v>
      </c>
      <c r="AJ22" s="20">
        <v>0</v>
      </c>
      <c r="AK22" s="20">
        <v>0</v>
      </c>
      <c r="AL22" s="20">
        <v>0</v>
      </c>
      <c r="AM22" s="20">
        <v>0</v>
      </c>
      <c r="AN22" s="20">
        <v>0</v>
      </c>
      <c r="AO22" s="20">
        <v>0</v>
      </c>
      <c r="AP22" s="20">
        <v>0</v>
      </c>
    </row>
    <row r="23" spans="1:42" x14ac:dyDescent="0.3">
      <c r="A23" t="s">
        <v>262</v>
      </c>
      <c r="B23" t="s">
        <v>42</v>
      </c>
      <c r="C23">
        <f>'VETS-402'!$I$6</f>
        <v>0</v>
      </c>
      <c r="D23" t="str">
        <f>'VETS-402'!$S$6</f>
        <v/>
      </c>
      <c r="E23" s="18" t="str">
        <f>'VETS-402'!AD$10</f>
        <v/>
      </c>
      <c r="F23" s="18">
        <f>'VETS-402'!AD$11</f>
        <v>0</v>
      </c>
      <c r="G23" s="20">
        <v>0</v>
      </c>
      <c r="H23" s="20">
        <v>0</v>
      </c>
      <c r="I23" s="20">
        <v>0</v>
      </c>
      <c r="J23" s="20">
        <v>0</v>
      </c>
      <c r="K23" s="20">
        <v>0</v>
      </c>
      <c r="L23" s="20">
        <v>0</v>
      </c>
      <c r="M23" s="19" t="str">
        <v>N/A</v>
      </c>
      <c r="N23" s="20">
        <v>0</v>
      </c>
      <c r="O23" s="20">
        <v>0</v>
      </c>
      <c r="P23" s="20">
        <v>0</v>
      </c>
      <c r="Q23" s="20">
        <v>0</v>
      </c>
      <c r="R23" s="20">
        <v>0</v>
      </c>
      <c r="S23" t="str">
        <v>N/A</v>
      </c>
      <c r="T23" s="20">
        <v>0</v>
      </c>
      <c r="U23" s="20">
        <v>0</v>
      </c>
      <c r="V23" s="20">
        <v>0</v>
      </c>
      <c r="W23" s="20">
        <v>0</v>
      </c>
      <c r="X23" s="20">
        <v>0</v>
      </c>
      <c r="Y23" s="20" t="str">
        <v>N/A</v>
      </c>
      <c r="Z23" s="20">
        <v>0</v>
      </c>
      <c r="AA23" s="20">
        <v>0</v>
      </c>
      <c r="AB23" s="20">
        <v>0</v>
      </c>
      <c r="AC23" s="20">
        <v>0</v>
      </c>
      <c r="AD23" s="20">
        <v>0</v>
      </c>
      <c r="AE23" s="19" t="str">
        <v>N/A</v>
      </c>
      <c r="AF23" s="19" t="str">
        <v>N/A</v>
      </c>
      <c r="AG23" s="20">
        <v>0</v>
      </c>
      <c r="AH23" s="20">
        <v>0</v>
      </c>
      <c r="AI23" s="20">
        <v>0</v>
      </c>
      <c r="AJ23" s="20">
        <v>0</v>
      </c>
      <c r="AK23" s="20" t="str">
        <v>N/A</v>
      </c>
      <c r="AL23" s="20" t="str">
        <v>N/A</v>
      </c>
      <c r="AM23" s="20" t="str">
        <v>N/A</v>
      </c>
      <c r="AN23" s="20" t="str">
        <v>N/A</v>
      </c>
      <c r="AO23" s="20" t="str">
        <v>N/A</v>
      </c>
      <c r="AP23" s="20" t="str">
        <v>N/A</v>
      </c>
    </row>
    <row r="24" spans="1:42" x14ac:dyDescent="0.3">
      <c r="A24" t="s">
        <v>262</v>
      </c>
      <c r="B24" t="s">
        <v>43</v>
      </c>
      <c r="C24">
        <f>'VETS-402'!$I$6</f>
        <v>0</v>
      </c>
      <c r="D24" t="str">
        <f>'VETS-402'!$S$6</f>
        <v/>
      </c>
      <c r="E24" s="18" t="str">
        <f>'VETS-402'!AD$10</f>
        <v/>
      </c>
      <c r="F24" s="18">
        <f>'VETS-402'!AD$11</f>
        <v>0</v>
      </c>
      <c r="G24" s="20">
        <v>0</v>
      </c>
      <c r="H24" s="20">
        <v>0</v>
      </c>
      <c r="I24" s="20">
        <v>0</v>
      </c>
      <c r="J24" s="20">
        <v>0</v>
      </c>
      <c r="K24" s="20">
        <v>0</v>
      </c>
      <c r="L24" s="20">
        <v>0</v>
      </c>
      <c r="M24" s="19" t="str">
        <v>N/A</v>
      </c>
      <c r="N24" s="20">
        <v>0</v>
      </c>
      <c r="O24" s="20">
        <v>0</v>
      </c>
      <c r="P24" s="20">
        <v>0</v>
      </c>
      <c r="Q24" s="20">
        <v>0</v>
      </c>
      <c r="R24" s="20">
        <v>0</v>
      </c>
      <c r="S24" t="str">
        <v>N/A</v>
      </c>
      <c r="T24" s="20">
        <v>0</v>
      </c>
      <c r="U24" s="20">
        <v>0</v>
      </c>
      <c r="V24" s="20">
        <v>0</v>
      </c>
      <c r="W24" s="20">
        <v>0</v>
      </c>
      <c r="X24" s="20">
        <v>0</v>
      </c>
      <c r="Y24" s="20" t="str">
        <v>N/A</v>
      </c>
      <c r="Z24" s="20">
        <v>0</v>
      </c>
      <c r="AA24" s="20">
        <v>0</v>
      </c>
      <c r="AB24" s="20">
        <v>0</v>
      </c>
      <c r="AC24" s="20">
        <v>0</v>
      </c>
      <c r="AD24" s="20">
        <v>0</v>
      </c>
      <c r="AE24" s="19">
        <v>0</v>
      </c>
      <c r="AF24" s="19">
        <v>0</v>
      </c>
      <c r="AG24" s="20">
        <v>0</v>
      </c>
      <c r="AH24" s="20">
        <v>0</v>
      </c>
      <c r="AI24" s="20">
        <v>0</v>
      </c>
      <c r="AJ24" s="20">
        <v>0</v>
      </c>
      <c r="AK24" s="20">
        <v>0</v>
      </c>
      <c r="AL24" s="20">
        <v>0</v>
      </c>
      <c r="AM24" s="20">
        <v>0</v>
      </c>
      <c r="AN24" s="20">
        <v>0</v>
      </c>
      <c r="AO24" s="20">
        <v>0</v>
      </c>
      <c r="AP24" s="20">
        <v>0</v>
      </c>
    </row>
  </sheetData>
  <sheetProtection algorithmName="SHA-512" hashValue="QxYYOPDqPFcfQ/KxioV2j79YPhJr3LEliNSn8gqcya7NB8nWphFiN8JEco9VmI1ss+ayj1DiRwZ9SRVZ8Fmc1A==" saltValue="1mSUaYivQyZs55A+fKSMCQ==" spinCount="100000" sheet="1" objects="1" scenario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AL95"/>
  <sheetViews>
    <sheetView zoomScale="80" zoomScaleNormal="80" workbookViewId="0">
      <selection activeCell="L2" sqref="L2"/>
    </sheetView>
  </sheetViews>
  <sheetFormatPr defaultRowHeight="14.4" x14ac:dyDescent="0.3"/>
  <cols>
    <col min="1" max="1" width="33.5546875" style="31" customWidth="1"/>
    <col min="2" max="2" width="59.109375" style="31" customWidth="1"/>
    <col min="3" max="3" width="4" style="31" bestFit="1" customWidth="1"/>
    <col min="4" max="10" width="4.109375" customWidth="1"/>
    <col min="12" max="12" width="18.88671875" customWidth="1"/>
    <col min="13" max="13" width="13.109375" customWidth="1"/>
    <col min="14" max="14" width="11.44140625" customWidth="1"/>
    <col min="15" max="15" width="10.109375" customWidth="1"/>
    <col min="17" max="17" width="9.88671875" style="19" bestFit="1" customWidth="1"/>
    <col min="18" max="18" width="18.44140625" customWidth="1"/>
    <col min="19" max="19" width="23.109375" customWidth="1"/>
    <col min="20" max="20" width="13.5546875" customWidth="1"/>
    <col min="21" max="22" width="9.5546875" bestFit="1" customWidth="1"/>
    <col min="23" max="23" width="10.5546875" bestFit="1" customWidth="1"/>
    <col min="24" max="26" width="9.5546875" bestFit="1" customWidth="1"/>
    <col min="27" max="27" width="10.5546875" bestFit="1" customWidth="1"/>
    <col min="28" max="30" width="9.5546875" bestFit="1" customWidth="1"/>
    <col min="31" max="31" width="10.5546875" bestFit="1" customWidth="1"/>
    <col min="32" max="34" width="9.5546875" bestFit="1" customWidth="1"/>
    <col min="35" max="35" width="10.5546875" bestFit="1" customWidth="1"/>
    <col min="36" max="38" width="9.5546875" bestFit="1" customWidth="1"/>
    <col min="39" max="39" width="10.5546875" bestFit="1" customWidth="1"/>
    <col min="40" max="42" width="9.5546875" bestFit="1" customWidth="1"/>
    <col min="43" max="43" width="10.5546875" bestFit="1" customWidth="1"/>
    <col min="44" max="46" width="9.5546875" bestFit="1" customWidth="1"/>
    <col min="47" max="47" width="10.5546875" bestFit="1" customWidth="1"/>
    <col min="48" max="50" width="9.5546875" bestFit="1" customWidth="1"/>
    <col min="51" max="53" width="8.88671875" customWidth="1"/>
  </cols>
  <sheetData>
    <row r="1" spans="1:38" x14ac:dyDescent="0.3">
      <c r="A1" s="30" t="s">
        <v>263</v>
      </c>
      <c r="B1" s="30" t="s">
        <v>107</v>
      </c>
      <c r="C1" s="30" t="s">
        <v>264</v>
      </c>
      <c r="D1" s="28"/>
      <c r="L1" t="s">
        <v>265</v>
      </c>
      <c r="M1" t="s">
        <v>266</v>
      </c>
      <c r="T1" s="19"/>
    </row>
    <row r="2" spans="1:38" x14ac:dyDescent="0.3">
      <c r="A2" s="33">
        <v>1</v>
      </c>
      <c r="B2" s="32" t="s">
        <v>267</v>
      </c>
      <c r="C2" s="32" t="s">
        <v>268</v>
      </c>
      <c r="D2" s="15"/>
      <c r="L2" s="18">
        <v>45657</v>
      </c>
      <c r="M2" t="s">
        <v>455</v>
      </c>
      <c r="N2" t="s">
        <v>270</v>
      </c>
      <c r="O2">
        <v>1</v>
      </c>
      <c r="P2">
        <v>4</v>
      </c>
      <c r="Q2" s="19" t="s">
        <v>251</v>
      </c>
      <c r="R2" t="s">
        <v>21</v>
      </c>
      <c r="S2" t="s">
        <v>21</v>
      </c>
      <c r="T2" t="s">
        <v>21</v>
      </c>
    </row>
    <row r="3" spans="1:38" x14ac:dyDescent="0.3">
      <c r="A3" s="33">
        <v>2</v>
      </c>
      <c r="B3" s="32" t="s">
        <v>271</v>
      </c>
      <c r="C3" s="32" t="s">
        <v>272</v>
      </c>
      <c r="D3" s="15"/>
      <c r="L3" s="18">
        <v>45747</v>
      </c>
      <c r="M3" t="s">
        <v>456</v>
      </c>
      <c r="N3" t="s">
        <v>269</v>
      </c>
      <c r="O3">
        <v>2</v>
      </c>
      <c r="P3">
        <v>1</v>
      </c>
      <c r="Q3" s="19" t="s">
        <v>252</v>
      </c>
      <c r="R3" t="s">
        <v>22</v>
      </c>
      <c r="S3" s="19" t="s">
        <v>23</v>
      </c>
      <c r="T3" t="s">
        <v>21</v>
      </c>
    </row>
    <row r="4" spans="1:38" x14ac:dyDescent="0.3">
      <c r="A4" s="33">
        <v>4</v>
      </c>
      <c r="B4" s="32" t="s">
        <v>274</v>
      </c>
      <c r="C4" s="32" t="s">
        <v>275</v>
      </c>
      <c r="D4" s="15"/>
      <c r="L4" s="18">
        <v>45838</v>
      </c>
      <c r="M4" t="s">
        <v>457</v>
      </c>
      <c r="N4" t="s">
        <v>273</v>
      </c>
      <c r="O4">
        <v>3</v>
      </c>
      <c r="P4">
        <v>2</v>
      </c>
      <c r="Q4" s="19" t="s">
        <v>253</v>
      </c>
      <c r="R4" t="s">
        <v>24</v>
      </c>
      <c r="S4" s="19" t="s">
        <v>25</v>
      </c>
      <c r="T4" s="19" t="s">
        <v>23</v>
      </c>
    </row>
    <row r="5" spans="1:38" x14ac:dyDescent="0.3">
      <c r="A5" s="33">
        <v>5</v>
      </c>
      <c r="B5" s="32" t="s">
        <v>277</v>
      </c>
      <c r="C5" s="32" t="s">
        <v>278</v>
      </c>
      <c r="D5" s="15"/>
      <c r="L5" s="18">
        <v>45930</v>
      </c>
      <c r="M5" t="s">
        <v>458</v>
      </c>
      <c r="N5" t="s">
        <v>276</v>
      </c>
      <c r="O5">
        <v>4</v>
      </c>
      <c r="P5">
        <v>3</v>
      </c>
      <c r="Q5" s="19" t="s">
        <v>254</v>
      </c>
      <c r="R5" t="s">
        <v>26</v>
      </c>
      <c r="S5" s="19" t="s">
        <v>27</v>
      </c>
      <c r="T5" s="19" t="s">
        <v>25</v>
      </c>
      <c r="AE5" s="18"/>
      <c r="AF5" s="18"/>
      <c r="AG5" s="18"/>
      <c r="AH5" s="18"/>
      <c r="AI5" s="18"/>
      <c r="AJ5" s="18"/>
      <c r="AK5" s="18"/>
      <c r="AL5" s="18"/>
    </row>
    <row r="6" spans="1:38" x14ac:dyDescent="0.3">
      <c r="A6" s="33">
        <v>6</v>
      </c>
      <c r="B6" s="32" t="s">
        <v>280</v>
      </c>
      <c r="C6" s="32" t="s">
        <v>281</v>
      </c>
      <c r="D6" s="15"/>
      <c r="L6" s="18">
        <v>46022</v>
      </c>
      <c r="M6" t="s">
        <v>459</v>
      </c>
      <c r="N6" t="s">
        <v>279</v>
      </c>
      <c r="O6">
        <v>1</v>
      </c>
      <c r="P6">
        <v>4</v>
      </c>
      <c r="Q6" s="19" t="s">
        <v>255</v>
      </c>
      <c r="R6" t="s">
        <v>28</v>
      </c>
      <c r="S6" s="19" t="s">
        <v>29</v>
      </c>
      <c r="T6" s="19" t="s">
        <v>27</v>
      </c>
      <c r="AE6" s="18"/>
      <c r="AF6" s="18"/>
      <c r="AG6" s="18"/>
      <c r="AH6" s="18"/>
    </row>
    <row r="7" spans="1:38" x14ac:dyDescent="0.3">
      <c r="A7" s="33">
        <v>8</v>
      </c>
      <c r="B7" s="32" t="s">
        <v>283</v>
      </c>
      <c r="C7" s="32" t="s">
        <v>284</v>
      </c>
      <c r="D7" s="15"/>
      <c r="L7" s="18">
        <v>46112</v>
      </c>
      <c r="M7" t="s">
        <v>460</v>
      </c>
      <c r="N7" t="s">
        <v>282</v>
      </c>
      <c r="O7">
        <v>2</v>
      </c>
      <c r="P7">
        <v>4</v>
      </c>
      <c r="Q7" s="19" t="s">
        <v>256</v>
      </c>
      <c r="R7" t="s">
        <v>30</v>
      </c>
      <c r="S7" s="19" t="s">
        <v>31</v>
      </c>
      <c r="T7" s="19" t="s">
        <v>29</v>
      </c>
    </row>
    <row r="8" spans="1:38" x14ac:dyDescent="0.3">
      <c r="A8" s="33">
        <v>9</v>
      </c>
      <c r="B8" s="32" t="s">
        <v>286</v>
      </c>
      <c r="C8" s="32" t="s">
        <v>287</v>
      </c>
      <c r="D8" s="15"/>
      <c r="L8" s="18">
        <v>46203</v>
      </c>
      <c r="M8" t="s">
        <v>461</v>
      </c>
      <c r="N8" t="s">
        <v>285</v>
      </c>
      <c r="O8">
        <v>3</v>
      </c>
      <c r="P8">
        <v>1</v>
      </c>
      <c r="Q8" s="19" t="s">
        <v>257</v>
      </c>
      <c r="R8" t="s">
        <v>32</v>
      </c>
      <c r="S8" s="19" t="s">
        <v>33</v>
      </c>
      <c r="T8" s="19" t="s">
        <v>31</v>
      </c>
    </row>
    <row r="9" spans="1:38" x14ac:dyDescent="0.3">
      <c r="A9" s="33">
        <v>10</v>
      </c>
      <c r="B9" s="32" t="s">
        <v>289</v>
      </c>
      <c r="C9" s="32" t="s">
        <v>290</v>
      </c>
      <c r="D9" s="15"/>
      <c r="L9" s="18">
        <v>46295</v>
      </c>
      <c r="M9" t="s">
        <v>462</v>
      </c>
      <c r="N9" t="s">
        <v>288</v>
      </c>
      <c r="O9">
        <v>4</v>
      </c>
      <c r="P9">
        <v>2</v>
      </c>
      <c r="Q9" s="19" t="s">
        <v>258</v>
      </c>
      <c r="R9" t="s">
        <v>34</v>
      </c>
      <c r="S9" s="19" t="s">
        <v>35</v>
      </c>
      <c r="T9" s="19" t="s">
        <v>33</v>
      </c>
    </row>
    <row r="10" spans="1:38" ht="15" customHeight="1" x14ac:dyDescent="0.3">
      <c r="A10" s="33">
        <v>11</v>
      </c>
      <c r="B10" s="32" t="s">
        <v>292</v>
      </c>
      <c r="C10" s="32" t="s">
        <v>293</v>
      </c>
      <c r="D10" s="15"/>
      <c r="L10" s="18">
        <v>46387</v>
      </c>
      <c r="M10" t="s">
        <v>463</v>
      </c>
      <c r="N10" t="s">
        <v>291</v>
      </c>
      <c r="O10">
        <v>1</v>
      </c>
      <c r="P10">
        <v>3</v>
      </c>
      <c r="Q10" s="19" t="s">
        <v>259</v>
      </c>
      <c r="R10" t="s">
        <v>36</v>
      </c>
      <c r="S10" s="19" t="s">
        <v>37</v>
      </c>
      <c r="T10" s="19" t="s">
        <v>35</v>
      </c>
    </row>
    <row r="11" spans="1:38" x14ac:dyDescent="0.3">
      <c r="A11" s="33">
        <v>12</v>
      </c>
      <c r="B11" s="32" t="s">
        <v>295</v>
      </c>
      <c r="C11" s="32" t="s">
        <v>296</v>
      </c>
      <c r="D11" s="15"/>
      <c r="L11" s="18">
        <v>46477</v>
      </c>
      <c r="M11" t="s">
        <v>464</v>
      </c>
      <c r="N11" t="s">
        <v>294</v>
      </c>
      <c r="O11">
        <v>2</v>
      </c>
      <c r="P11">
        <v>4</v>
      </c>
      <c r="Q11" s="19" t="s">
        <v>260</v>
      </c>
      <c r="R11" t="s">
        <v>38</v>
      </c>
      <c r="S11" s="19" t="s">
        <v>39</v>
      </c>
      <c r="T11" s="19" t="s">
        <v>37</v>
      </c>
    </row>
    <row r="12" spans="1:38" x14ac:dyDescent="0.3">
      <c r="A12" s="33">
        <v>13</v>
      </c>
      <c r="B12" s="32" t="s">
        <v>298</v>
      </c>
      <c r="C12" s="32" t="s">
        <v>299</v>
      </c>
      <c r="D12" s="15"/>
      <c r="L12" s="18">
        <v>46568</v>
      </c>
      <c r="M12" t="s">
        <v>465</v>
      </c>
      <c r="N12" t="s">
        <v>297</v>
      </c>
      <c r="O12">
        <v>3</v>
      </c>
      <c r="P12">
        <v>4</v>
      </c>
      <c r="Q12" s="19" t="s">
        <v>261</v>
      </c>
      <c r="R12" t="s">
        <v>40</v>
      </c>
      <c r="S12" s="19" t="s">
        <v>41</v>
      </c>
      <c r="T12" s="19" t="s">
        <v>39</v>
      </c>
    </row>
    <row r="13" spans="1:38" x14ac:dyDescent="0.3">
      <c r="A13" s="33">
        <v>15</v>
      </c>
      <c r="B13" s="32" t="s">
        <v>404</v>
      </c>
      <c r="C13" s="32" t="s">
        <v>405</v>
      </c>
      <c r="D13" s="15"/>
      <c r="L13" s="18">
        <v>46660</v>
      </c>
      <c r="M13" t="s">
        <v>466</v>
      </c>
      <c r="N13" t="s">
        <v>300</v>
      </c>
      <c r="O13">
        <v>4</v>
      </c>
      <c r="P13">
        <v>1</v>
      </c>
      <c r="Q13" s="19" t="s">
        <v>262</v>
      </c>
      <c r="R13" t="s">
        <v>42</v>
      </c>
      <c r="S13" s="19" t="s">
        <v>43</v>
      </c>
      <c r="T13" s="19" t="s">
        <v>41</v>
      </c>
    </row>
    <row r="14" spans="1:38" x14ac:dyDescent="0.3">
      <c r="A14" s="33">
        <v>16</v>
      </c>
      <c r="B14" s="32" t="s">
        <v>301</v>
      </c>
      <c r="C14" s="32" t="s">
        <v>302</v>
      </c>
      <c r="D14" s="15"/>
      <c r="L14" s="18">
        <v>46752</v>
      </c>
      <c r="M14" t="s">
        <v>467</v>
      </c>
      <c r="T14" s="19"/>
    </row>
    <row r="15" spans="1:38" x14ac:dyDescent="0.3">
      <c r="A15" s="33">
        <v>17</v>
      </c>
      <c r="B15" s="32" t="s">
        <v>303</v>
      </c>
      <c r="C15" s="32" t="s">
        <v>304</v>
      </c>
      <c r="D15" s="15"/>
      <c r="L15" s="18">
        <v>46843</v>
      </c>
      <c r="M15" t="s">
        <v>468</v>
      </c>
    </row>
    <row r="16" spans="1:38" x14ac:dyDescent="0.3">
      <c r="A16" s="33">
        <v>18</v>
      </c>
      <c r="B16" s="32" t="s">
        <v>305</v>
      </c>
      <c r="C16" s="32" t="s">
        <v>306</v>
      </c>
      <c r="D16" s="15"/>
      <c r="J16" t="s">
        <v>309</v>
      </c>
      <c r="L16" s="18">
        <v>46934</v>
      </c>
      <c r="M16" t="s">
        <v>469</v>
      </c>
    </row>
    <row r="17" spans="1:30" x14ac:dyDescent="0.3">
      <c r="A17" s="33">
        <v>19</v>
      </c>
      <c r="B17" s="32" t="s">
        <v>307</v>
      </c>
      <c r="C17" s="32" t="s">
        <v>308</v>
      </c>
      <c r="D17" s="15"/>
      <c r="L17" s="18">
        <v>47026</v>
      </c>
      <c r="M17" t="s">
        <v>470</v>
      </c>
    </row>
    <row r="18" spans="1:30" x14ac:dyDescent="0.3">
      <c r="A18" s="33">
        <v>20</v>
      </c>
      <c r="B18" s="32" t="s">
        <v>310</v>
      </c>
      <c r="C18" s="32" t="s">
        <v>311</v>
      </c>
      <c r="D18" s="15"/>
      <c r="L18" s="18">
        <v>47118</v>
      </c>
      <c r="N18" s="21"/>
      <c r="S18">
        <v>1</v>
      </c>
      <c r="T18">
        <v>2</v>
      </c>
      <c r="U18">
        <v>3</v>
      </c>
      <c r="V18">
        <v>4</v>
      </c>
      <c r="W18">
        <v>5</v>
      </c>
      <c r="X18">
        <v>6</v>
      </c>
      <c r="Y18">
        <v>7</v>
      </c>
      <c r="Z18">
        <v>8</v>
      </c>
      <c r="AA18">
        <v>9</v>
      </c>
      <c r="AB18">
        <v>10</v>
      </c>
      <c r="AC18">
        <v>11</v>
      </c>
      <c r="AD18">
        <v>12</v>
      </c>
    </row>
    <row r="19" spans="1:30" x14ac:dyDescent="0.3">
      <c r="A19" s="33">
        <v>21</v>
      </c>
      <c r="B19" s="32" t="s">
        <v>312</v>
      </c>
      <c r="C19" s="32" t="s">
        <v>313</v>
      </c>
      <c r="D19" s="15"/>
      <c r="L19" s="18">
        <v>47208</v>
      </c>
      <c r="N19" s="19"/>
      <c r="O19" s="18"/>
      <c r="Q19" s="19">
        <v>20</v>
      </c>
      <c r="R19">
        <v>2020</v>
      </c>
      <c r="S19" s="18">
        <v>43830</v>
      </c>
      <c r="T19" s="18">
        <v>43921</v>
      </c>
      <c r="U19" s="18">
        <v>44012</v>
      </c>
      <c r="V19" s="18">
        <v>44104</v>
      </c>
      <c r="W19" s="18">
        <v>44196</v>
      </c>
      <c r="X19" s="18">
        <v>44286</v>
      </c>
      <c r="Y19" s="18">
        <v>44377</v>
      </c>
      <c r="Z19" s="18">
        <v>44469</v>
      </c>
      <c r="AA19" s="18">
        <v>44561</v>
      </c>
      <c r="AB19" s="18">
        <v>44651</v>
      </c>
      <c r="AC19" s="18">
        <v>44742</v>
      </c>
      <c r="AD19" s="18">
        <v>44834</v>
      </c>
    </row>
    <row r="20" spans="1:30" x14ac:dyDescent="0.3">
      <c r="A20" s="33">
        <v>22</v>
      </c>
      <c r="B20" s="32" t="s">
        <v>314</v>
      </c>
      <c r="C20" s="32" t="s">
        <v>315</v>
      </c>
      <c r="D20" s="15"/>
      <c r="L20" s="18">
        <v>47299</v>
      </c>
      <c r="N20" s="34"/>
      <c r="O20" s="19"/>
      <c r="Q20" s="19">
        <v>21</v>
      </c>
      <c r="R20">
        <v>2021</v>
      </c>
      <c r="S20" s="18">
        <v>44196</v>
      </c>
      <c r="T20" s="18">
        <v>44286</v>
      </c>
      <c r="U20" s="18">
        <v>44377</v>
      </c>
      <c r="V20" s="18">
        <v>44469</v>
      </c>
      <c r="W20" s="18">
        <v>44561</v>
      </c>
      <c r="X20" s="18">
        <v>44651</v>
      </c>
      <c r="Y20" s="18">
        <v>44742</v>
      </c>
      <c r="Z20" s="18">
        <v>44834</v>
      </c>
      <c r="AA20" s="18">
        <v>44926</v>
      </c>
      <c r="AB20" s="18">
        <v>45016</v>
      </c>
      <c r="AC20" s="18">
        <v>45107</v>
      </c>
      <c r="AD20" s="18">
        <v>45199</v>
      </c>
    </row>
    <row r="21" spans="1:30" x14ac:dyDescent="0.3">
      <c r="A21" s="33">
        <v>23</v>
      </c>
      <c r="B21" s="32" t="s">
        <v>316</v>
      </c>
      <c r="C21" s="32" t="s">
        <v>317</v>
      </c>
      <c r="D21" s="15"/>
      <c r="L21" s="18">
        <v>47391</v>
      </c>
      <c r="M21" t="s">
        <v>214</v>
      </c>
      <c r="N21">
        <f>'VETS-402'!I6</f>
        <v>0</v>
      </c>
      <c r="Q21" s="19">
        <v>22</v>
      </c>
      <c r="R21">
        <v>2022</v>
      </c>
      <c r="S21" s="18">
        <v>44561</v>
      </c>
      <c r="T21" s="18">
        <v>44651</v>
      </c>
      <c r="U21" s="18">
        <v>44742</v>
      </c>
      <c r="V21" s="18">
        <v>44834</v>
      </c>
      <c r="W21" s="18">
        <v>44926</v>
      </c>
      <c r="X21" s="18">
        <v>45016</v>
      </c>
      <c r="Y21" s="18">
        <v>45107</v>
      </c>
      <c r="Z21" s="18">
        <v>45199</v>
      </c>
      <c r="AA21" s="18">
        <v>44926</v>
      </c>
      <c r="AB21" s="18">
        <v>45016</v>
      </c>
      <c r="AC21" s="18">
        <v>45107</v>
      </c>
      <c r="AD21" s="18">
        <v>45199</v>
      </c>
    </row>
    <row r="22" spans="1:30" x14ac:dyDescent="0.3">
      <c r="A22" s="33">
        <v>24</v>
      </c>
      <c r="B22" s="32" t="s">
        <v>318</v>
      </c>
      <c r="C22" s="32" t="s">
        <v>319</v>
      </c>
      <c r="D22" s="15"/>
      <c r="L22" s="18">
        <v>47483</v>
      </c>
      <c r="M22" t="s">
        <v>322</v>
      </c>
      <c r="N22">
        <f>VALUE(MID(N21,1,2))</f>
        <v>0</v>
      </c>
      <c r="O22" s="29" t="str">
        <f>"20"&amp;N22</f>
        <v>200</v>
      </c>
      <c r="P22">
        <f>VALUE(O22)</f>
        <v>200</v>
      </c>
      <c r="Q22" s="19">
        <v>23</v>
      </c>
      <c r="R22">
        <v>2023</v>
      </c>
      <c r="S22" s="18">
        <v>44926</v>
      </c>
      <c r="T22" s="18">
        <v>45016</v>
      </c>
      <c r="U22" s="18">
        <v>45107</v>
      </c>
      <c r="V22" s="18">
        <v>45199</v>
      </c>
      <c r="W22" s="18">
        <v>45291</v>
      </c>
      <c r="X22" s="18">
        <v>45382</v>
      </c>
      <c r="Y22" s="18">
        <v>45473</v>
      </c>
      <c r="Z22" s="18">
        <v>45565</v>
      </c>
      <c r="AA22" s="18">
        <v>45657</v>
      </c>
      <c r="AB22" s="18">
        <v>45747</v>
      </c>
      <c r="AC22" s="18">
        <v>45838</v>
      </c>
      <c r="AD22" s="18">
        <v>45930</v>
      </c>
    </row>
    <row r="23" spans="1:30" x14ac:dyDescent="0.3">
      <c r="A23" s="33">
        <v>25</v>
      </c>
      <c r="B23" s="32" t="s">
        <v>320</v>
      </c>
      <c r="C23" s="32" t="s">
        <v>321</v>
      </c>
      <c r="D23" s="15"/>
      <c r="L23" s="18">
        <v>47573</v>
      </c>
      <c r="M23" t="s">
        <v>325</v>
      </c>
      <c r="N23" s="34" t="str">
        <f>MID(N21,15,2)</f>
        <v/>
      </c>
      <c r="O23" s="19" t="e">
        <f>VALUE(N23)</f>
        <v>#VALUE!</v>
      </c>
      <c r="Q23" s="19">
        <v>24</v>
      </c>
      <c r="R23">
        <v>2024</v>
      </c>
      <c r="S23" s="18">
        <v>45291</v>
      </c>
      <c r="T23" s="18">
        <v>45382</v>
      </c>
      <c r="U23" s="18">
        <v>45473</v>
      </c>
      <c r="V23" s="18">
        <v>45565</v>
      </c>
      <c r="W23" s="18">
        <v>45657</v>
      </c>
      <c r="X23" s="18">
        <v>45747</v>
      </c>
      <c r="Y23" s="18">
        <v>45838</v>
      </c>
      <c r="Z23" s="18">
        <v>45930</v>
      </c>
      <c r="AA23" s="18">
        <v>46022</v>
      </c>
      <c r="AB23" s="18">
        <v>46112</v>
      </c>
      <c r="AC23" s="18">
        <v>46203</v>
      </c>
      <c r="AD23" s="18">
        <v>46295</v>
      </c>
    </row>
    <row r="24" spans="1:30" x14ac:dyDescent="0.3">
      <c r="A24" s="33">
        <v>26</v>
      </c>
      <c r="B24" s="32" t="s">
        <v>323</v>
      </c>
      <c r="C24" s="32" t="s">
        <v>324</v>
      </c>
      <c r="D24" s="15"/>
      <c r="L24" s="18">
        <v>47664</v>
      </c>
      <c r="M24" t="s">
        <v>328</v>
      </c>
      <c r="N24" s="34" t="str">
        <f>MID(N21,18,2)</f>
        <v/>
      </c>
      <c r="O24" s="19" t="e">
        <f>VALUE(N24)</f>
        <v>#VALUE!</v>
      </c>
      <c r="Q24" s="19">
        <v>25</v>
      </c>
      <c r="R24">
        <v>2025</v>
      </c>
      <c r="S24" s="18">
        <v>45657</v>
      </c>
      <c r="T24" s="18">
        <v>45747</v>
      </c>
      <c r="U24" s="18">
        <v>45838</v>
      </c>
      <c r="V24" s="18">
        <v>45930</v>
      </c>
      <c r="W24" s="18">
        <v>46022</v>
      </c>
      <c r="X24" s="18">
        <v>46112</v>
      </c>
      <c r="Y24" s="18">
        <v>46203</v>
      </c>
      <c r="Z24" s="18">
        <v>46295</v>
      </c>
      <c r="AA24" s="18">
        <v>46387</v>
      </c>
      <c r="AB24" s="18">
        <v>46477</v>
      </c>
      <c r="AC24" s="18">
        <v>46568</v>
      </c>
      <c r="AD24" s="18">
        <v>46660</v>
      </c>
    </row>
    <row r="25" spans="1:30" x14ac:dyDescent="0.3">
      <c r="A25" s="33">
        <v>27</v>
      </c>
      <c r="B25" s="32" t="s">
        <v>326</v>
      </c>
      <c r="C25" s="32" t="s">
        <v>327</v>
      </c>
      <c r="D25" s="15"/>
      <c r="L25" s="18">
        <v>47756</v>
      </c>
      <c r="Q25" s="19">
        <v>26</v>
      </c>
      <c r="R25">
        <v>2026</v>
      </c>
      <c r="S25" s="18">
        <v>46022</v>
      </c>
      <c r="T25" s="18">
        <v>46112</v>
      </c>
      <c r="U25" s="18">
        <v>46203</v>
      </c>
      <c r="V25" s="18">
        <v>46295</v>
      </c>
      <c r="W25" s="18">
        <v>46387</v>
      </c>
      <c r="X25" s="18">
        <v>46477</v>
      </c>
      <c r="Y25" s="18">
        <v>46568</v>
      </c>
      <c r="Z25" s="18">
        <v>46660</v>
      </c>
      <c r="AA25" s="18">
        <v>46752</v>
      </c>
      <c r="AB25" s="18">
        <v>46843</v>
      </c>
      <c r="AC25" s="18">
        <v>46934</v>
      </c>
      <c r="AD25" s="18">
        <v>47026</v>
      </c>
    </row>
    <row r="26" spans="1:30" x14ac:dyDescent="0.3">
      <c r="A26" s="33">
        <v>28</v>
      </c>
      <c r="B26" s="32" t="s">
        <v>329</v>
      </c>
      <c r="C26" s="32" t="s">
        <v>330</v>
      </c>
      <c r="D26" s="15"/>
      <c r="L26" s="18">
        <v>47848</v>
      </c>
      <c r="Q26" s="19">
        <v>27</v>
      </c>
      <c r="R26">
        <v>2027</v>
      </c>
      <c r="S26" s="18">
        <v>46387</v>
      </c>
      <c r="T26" s="18">
        <v>46477</v>
      </c>
      <c r="U26" s="18">
        <v>46568</v>
      </c>
      <c r="V26" s="18">
        <v>46660</v>
      </c>
      <c r="W26" s="18">
        <v>46752</v>
      </c>
      <c r="X26" s="18">
        <v>46843</v>
      </c>
      <c r="Y26" s="18">
        <v>46934</v>
      </c>
      <c r="Z26" s="18">
        <v>47026</v>
      </c>
      <c r="AA26" s="18">
        <v>47118</v>
      </c>
      <c r="AB26" s="18">
        <v>47208</v>
      </c>
      <c r="AC26" s="18">
        <v>47299</v>
      </c>
      <c r="AD26" s="18">
        <v>47391</v>
      </c>
    </row>
    <row r="27" spans="1:30" x14ac:dyDescent="0.3">
      <c r="A27" s="33">
        <v>29</v>
      </c>
      <c r="B27" s="32" t="s">
        <v>331</v>
      </c>
      <c r="C27" s="32" t="s">
        <v>332</v>
      </c>
      <c r="D27" s="15"/>
      <c r="L27" s="18">
        <v>47938</v>
      </c>
    </row>
    <row r="28" spans="1:30" x14ac:dyDescent="0.3">
      <c r="A28" s="33">
        <v>30</v>
      </c>
      <c r="B28" s="32" t="s">
        <v>333</v>
      </c>
      <c r="C28" s="32" t="s">
        <v>334</v>
      </c>
      <c r="D28" s="15"/>
      <c r="L28" s="18">
        <v>48029</v>
      </c>
    </row>
    <row r="29" spans="1:30" x14ac:dyDescent="0.3">
      <c r="A29" s="33">
        <v>31</v>
      </c>
      <c r="B29" s="32" t="s">
        <v>335</v>
      </c>
      <c r="C29" s="32" t="s">
        <v>336</v>
      </c>
      <c r="D29" s="15"/>
      <c r="L29" s="18">
        <v>48121</v>
      </c>
      <c r="N29" t="s">
        <v>339</v>
      </c>
    </row>
    <row r="30" spans="1:30" x14ac:dyDescent="0.3">
      <c r="A30" s="33">
        <v>32</v>
      </c>
      <c r="B30" s="32" t="s">
        <v>337</v>
      </c>
      <c r="C30" s="32" t="s">
        <v>338</v>
      </c>
      <c r="D30" s="15"/>
      <c r="L30" s="18">
        <v>48213</v>
      </c>
      <c r="N30" t="s">
        <v>342</v>
      </c>
    </row>
    <row r="31" spans="1:30" x14ac:dyDescent="0.3">
      <c r="A31" s="33">
        <v>33</v>
      </c>
      <c r="B31" s="32" t="s">
        <v>340</v>
      </c>
      <c r="C31" s="32" t="s">
        <v>341</v>
      </c>
      <c r="D31" s="15"/>
      <c r="N31" t="s">
        <v>345</v>
      </c>
    </row>
    <row r="32" spans="1:30" x14ac:dyDescent="0.3">
      <c r="A32" s="33">
        <v>34</v>
      </c>
      <c r="B32" s="32" t="s">
        <v>343</v>
      </c>
      <c r="C32" s="32" t="s">
        <v>344</v>
      </c>
      <c r="D32" s="15"/>
    </row>
    <row r="33" spans="1:21" x14ac:dyDescent="0.3">
      <c r="A33" s="33">
        <v>35</v>
      </c>
      <c r="B33" s="32" t="s">
        <v>346</v>
      </c>
      <c r="C33" s="32" t="s">
        <v>347</v>
      </c>
      <c r="D33" s="15"/>
      <c r="H33" t="str">
        <f>S12&amp;" "&amp;T13</f>
        <v>Y3Q3 Cumulative Y3Q3 Cumulative</v>
      </c>
    </row>
    <row r="34" spans="1:21" x14ac:dyDescent="0.3">
      <c r="A34" s="33">
        <v>36</v>
      </c>
      <c r="B34" s="32" t="s">
        <v>348</v>
      </c>
      <c r="C34" s="32" t="s">
        <v>349</v>
      </c>
      <c r="D34" s="15"/>
      <c r="H34" t="str">
        <f>S13&amp;" "&amp;T14</f>
        <v xml:space="preserve">Y3Q4 Cumulative </v>
      </c>
    </row>
    <row r="35" spans="1:21" x14ac:dyDescent="0.3">
      <c r="A35" s="33">
        <v>37</v>
      </c>
      <c r="B35" s="32" t="s">
        <v>350</v>
      </c>
      <c r="C35" s="32" t="s">
        <v>351</v>
      </c>
      <c r="D35" s="15"/>
    </row>
    <row r="36" spans="1:21" x14ac:dyDescent="0.3">
      <c r="A36" s="33">
        <v>38</v>
      </c>
      <c r="B36" s="32" t="s">
        <v>352</v>
      </c>
      <c r="C36" s="32" t="s">
        <v>353</v>
      </c>
      <c r="D36" s="15"/>
    </row>
    <row r="37" spans="1:21" x14ac:dyDescent="0.3">
      <c r="A37" s="33">
        <v>39</v>
      </c>
      <c r="B37" s="32" t="s">
        <v>354</v>
      </c>
      <c r="C37" s="32" t="s">
        <v>355</v>
      </c>
      <c r="D37" s="15"/>
    </row>
    <row r="38" spans="1:21" ht="15" thickBot="1" x14ac:dyDescent="0.35">
      <c r="A38" s="33">
        <v>40</v>
      </c>
      <c r="B38" s="32" t="s">
        <v>356</v>
      </c>
      <c r="C38" s="32" t="s">
        <v>357</v>
      </c>
      <c r="D38" s="15"/>
      <c r="Q38" s="19" t="s">
        <v>360</v>
      </c>
    </row>
    <row r="39" spans="1:21" ht="15" thickBot="1" x14ac:dyDescent="0.35">
      <c r="A39" s="33">
        <v>41</v>
      </c>
      <c r="B39" s="32" t="s">
        <v>358</v>
      </c>
      <c r="C39" s="32" t="s">
        <v>359</v>
      </c>
      <c r="D39" s="15"/>
      <c r="Q39" s="68"/>
      <c r="R39" s="69" t="s">
        <v>363</v>
      </c>
      <c r="S39" s="69" t="s">
        <v>364</v>
      </c>
      <c r="T39" s="70" t="s">
        <v>365</v>
      </c>
      <c r="U39" s="77" t="str">
        <f>VLOOKUP(0,S40:T51,2,FALSE)</f>
        <v>1st</v>
      </c>
    </row>
    <row r="40" spans="1:21" x14ac:dyDescent="0.3">
      <c r="A40" s="33">
        <v>42</v>
      </c>
      <c r="B40" s="32" t="s">
        <v>361</v>
      </c>
      <c r="C40" s="32" t="s">
        <v>362</v>
      </c>
      <c r="D40" s="15"/>
      <c r="Q40" s="71" t="s">
        <v>251</v>
      </c>
      <c r="R40" s="72">
        <f>'VETS-402'!D71</f>
        <v>0</v>
      </c>
      <c r="S40" s="72">
        <f>VALUE(R40)</f>
        <v>0</v>
      </c>
      <c r="T40" s="73" t="s">
        <v>368</v>
      </c>
    </row>
    <row r="41" spans="1:21" x14ac:dyDescent="0.3">
      <c r="A41" s="33">
        <v>44</v>
      </c>
      <c r="B41" s="32" t="s">
        <v>366</v>
      </c>
      <c r="C41" s="32" t="s">
        <v>367</v>
      </c>
      <c r="D41" s="15"/>
      <c r="Q41" s="71" t="s">
        <v>252</v>
      </c>
      <c r="R41" s="72">
        <f>'VETS-402'!F71</f>
        <v>0</v>
      </c>
      <c r="S41" s="72">
        <f t="shared" ref="S41:S51" si="0">VALUE(R41)</f>
        <v>0</v>
      </c>
      <c r="T41" s="73" t="s">
        <v>371</v>
      </c>
    </row>
    <row r="42" spans="1:21" x14ac:dyDescent="0.3">
      <c r="A42" s="33">
        <v>45</v>
      </c>
      <c r="B42" s="32" t="s">
        <v>406</v>
      </c>
      <c r="C42" s="32" t="s">
        <v>407</v>
      </c>
      <c r="D42" s="15"/>
      <c r="Q42" s="71" t="s">
        <v>253</v>
      </c>
      <c r="R42" s="72">
        <f>'VETS-402'!H71</f>
        <v>0</v>
      </c>
      <c r="S42" s="72">
        <f t="shared" si="0"/>
        <v>0</v>
      </c>
      <c r="T42" s="73" t="s">
        <v>374</v>
      </c>
    </row>
    <row r="43" spans="1:21" x14ac:dyDescent="0.3">
      <c r="A43" s="33">
        <v>46</v>
      </c>
      <c r="B43" s="32" t="s">
        <v>369</v>
      </c>
      <c r="C43" s="32" t="s">
        <v>370</v>
      </c>
      <c r="D43" s="15"/>
      <c r="Q43" s="71" t="s">
        <v>254</v>
      </c>
      <c r="R43" s="72">
        <f>'VETS-402'!J71</f>
        <v>0</v>
      </c>
      <c r="S43" s="72">
        <f t="shared" si="0"/>
        <v>0</v>
      </c>
      <c r="T43" s="73" t="s">
        <v>377</v>
      </c>
    </row>
    <row r="44" spans="1:21" x14ac:dyDescent="0.3">
      <c r="A44" s="33">
        <v>47</v>
      </c>
      <c r="B44" s="32" t="s">
        <v>372</v>
      </c>
      <c r="C44" s="32" t="s">
        <v>373</v>
      </c>
      <c r="D44" s="15"/>
      <c r="Q44" s="71" t="s">
        <v>255</v>
      </c>
      <c r="R44" s="72">
        <f>SUM('VETS-402'!N$66,'VETS-402'!N$67,'VETS-402'!N$68,'VETS-402'!N$70)</f>
        <v>0</v>
      </c>
      <c r="S44" s="72">
        <f t="shared" si="0"/>
        <v>0</v>
      </c>
      <c r="T44" s="73" t="s">
        <v>380</v>
      </c>
    </row>
    <row r="45" spans="1:21" x14ac:dyDescent="0.3">
      <c r="A45" s="33">
        <v>48</v>
      </c>
      <c r="B45" s="32" t="s">
        <v>375</v>
      </c>
      <c r="C45" s="32" t="s">
        <v>376</v>
      </c>
      <c r="D45" s="15"/>
      <c r="Q45" s="71" t="s">
        <v>256</v>
      </c>
      <c r="R45" s="72">
        <f>SUM('VETS-402'!P$66,'VETS-402'!P$67,'VETS-402'!P$68,'VETS-402'!P$70)</f>
        <v>0</v>
      </c>
      <c r="S45" s="72">
        <f t="shared" si="0"/>
        <v>0</v>
      </c>
      <c r="T45" s="73" t="s">
        <v>383</v>
      </c>
    </row>
    <row r="46" spans="1:21" x14ac:dyDescent="0.3">
      <c r="A46" s="33">
        <v>49</v>
      </c>
      <c r="B46" s="32" t="s">
        <v>378</v>
      </c>
      <c r="C46" s="32" t="s">
        <v>379</v>
      </c>
      <c r="D46" s="15"/>
      <c r="Q46" s="71" t="s">
        <v>257</v>
      </c>
      <c r="R46" s="72">
        <f>SUM('VETS-402'!R$66,'VETS-402'!R$67,'VETS-402'!R$68,'VETS-402'!R$70)</f>
        <v>0</v>
      </c>
      <c r="S46" s="72">
        <f t="shared" si="0"/>
        <v>0</v>
      </c>
      <c r="T46" s="73" t="s">
        <v>386</v>
      </c>
    </row>
    <row r="47" spans="1:21" x14ac:dyDescent="0.3">
      <c r="A47" s="33">
        <v>50</v>
      </c>
      <c r="B47" s="32" t="s">
        <v>381</v>
      </c>
      <c r="C47" s="32" t="s">
        <v>382</v>
      </c>
      <c r="D47" s="15"/>
      <c r="Q47" s="71" t="s">
        <v>258</v>
      </c>
      <c r="R47" s="72">
        <f>SUM('VETS-402'!T$66,'VETS-402'!T$67,'VETS-402'!T$68,'VETS-402'!T$70)</f>
        <v>0</v>
      </c>
      <c r="S47" s="72">
        <f t="shared" si="0"/>
        <v>0</v>
      </c>
      <c r="T47" s="73" t="s">
        <v>389</v>
      </c>
    </row>
    <row r="48" spans="1:21" x14ac:dyDescent="0.3">
      <c r="A48" s="33">
        <v>51</v>
      </c>
      <c r="B48" s="32" t="s">
        <v>384</v>
      </c>
      <c r="C48" s="32" t="s">
        <v>385</v>
      </c>
      <c r="D48" s="15"/>
      <c r="Q48" s="71" t="s">
        <v>259</v>
      </c>
      <c r="R48" s="72">
        <f>SUM('VETS-402'!X$66,'VETS-402'!X$67,'VETS-402'!X$68,'VETS-402'!X$70)</f>
        <v>0</v>
      </c>
      <c r="S48" s="72">
        <f t="shared" si="0"/>
        <v>0</v>
      </c>
      <c r="T48" s="73" t="s">
        <v>392</v>
      </c>
    </row>
    <row r="49" spans="1:20" x14ac:dyDescent="0.3">
      <c r="A49" s="33">
        <v>53</v>
      </c>
      <c r="B49" s="32" t="s">
        <v>387</v>
      </c>
      <c r="C49" s="32" t="s">
        <v>388</v>
      </c>
      <c r="D49" s="15"/>
      <c r="Q49" s="71" t="s">
        <v>260</v>
      </c>
      <c r="R49" s="72">
        <f>SUM('VETS-402'!Z$66,'VETS-402'!Z$67,'VETS-402'!Z$68,'VETS-402'!Z$70)</f>
        <v>0</v>
      </c>
      <c r="S49" s="72">
        <f t="shared" si="0"/>
        <v>0</v>
      </c>
      <c r="T49" s="73" t="s">
        <v>395</v>
      </c>
    </row>
    <row r="50" spans="1:20" x14ac:dyDescent="0.3">
      <c r="A50" s="33">
        <v>54</v>
      </c>
      <c r="B50" s="32" t="s">
        <v>408</v>
      </c>
      <c r="C50" s="32" t="s">
        <v>409</v>
      </c>
      <c r="D50" s="15"/>
      <c r="Q50" s="71" t="s">
        <v>261</v>
      </c>
      <c r="R50" s="72">
        <f>SUM('VETS-402'!AB$66,'VETS-402'!AB$67,'VETS-402'!AB$68,'VETS-402'!AB$70)</f>
        <v>0</v>
      </c>
      <c r="S50" s="72">
        <f t="shared" si="0"/>
        <v>0</v>
      </c>
      <c r="T50" s="73" t="s">
        <v>398</v>
      </c>
    </row>
    <row r="51" spans="1:20" ht="15" thickBot="1" x14ac:dyDescent="0.35">
      <c r="A51" s="33">
        <v>55</v>
      </c>
      <c r="B51" s="32" t="s">
        <v>390</v>
      </c>
      <c r="C51" s="32" t="s">
        <v>391</v>
      </c>
      <c r="D51" s="15"/>
      <c r="Q51" s="74" t="s">
        <v>262</v>
      </c>
      <c r="R51" s="75">
        <f>SUM('VETS-402'!AD$66,'VETS-402'!AD$67,'VETS-402'!AD$68,'VETS-402'!AD$70)</f>
        <v>0</v>
      </c>
      <c r="S51" s="75">
        <f t="shared" si="0"/>
        <v>0</v>
      </c>
      <c r="T51" s="76" t="s">
        <v>401</v>
      </c>
    </row>
    <row r="52" spans="1:20" x14ac:dyDescent="0.3">
      <c r="A52" s="33">
        <v>56</v>
      </c>
      <c r="B52" s="32" t="s">
        <v>393</v>
      </c>
      <c r="C52" s="32" t="s">
        <v>394</v>
      </c>
      <c r="D52" s="15"/>
    </row>
    <row r="53" spans="1:20" x14ac:dyDescent="0.3">
      <c r="A53" s="33">
        <v>66</v>
      </c>
      <c r="B53" s="32" t="s">
        <v>396</v>
      </c>
      <c r="C53" s="32" t="s">
        <v>397</v>
      </c>
      <c r="D53" s="15"/>
    </row>
    <row r="54" spans="1:20" x14ac:dyDescent="0.3">
      <c r="A54" s="33">
        <v>72</v>
      </c>
      <c r="B54" s="32" t="s">
        <v>399</v>
      </c>
      <c r="C54" s="32" t="s">
        <v>400</v>
      </c>
      <c r="D54" s="15"/>
    </row>
    <row r="55" spans="1:20" x14ac:dyDescent="0.3">
      <c r="A55" s="33">
        <v>78</v>
      </c>
      <c r="B55" s="32" t="s">
        <v>402</v>
      </c>
      <c r="C55" s="32" t="s">
        <v>403</v>
      </c>
      <c r="D55" s="15"/>
    </row>
    <row r="60" spans="1:20" x14ac:dyDescent="0.3">
      <c r="A60" s="171" t="s">
        <v>216</v>
      </c>
    </row>
    <row r="61" spans="1:20" x14ac:dyDescent="0.3">
      <c r="A61" s="171" t="s">
        <v>217</v>
      </c>
    </row>
    <row r="62" spans="1:20" ht="28.8" x14ac:dyDescent="0.3">
      <c r="A62" s="171" t="s">
        <v>218</v>
      </c>
    </row>
    <row r="63" spans="1:20" x14ac:dyDescent="0.3">
      <c r="A63" s="171" t="s">
        <v>219</v>
      </c>
    </row>
    <row r="64" spans="1:20" x14ac:dyDescent="0.3">
      <c r="A64" s="171" t="s">
        <v>159</v>
      </c>
    </row>
    <row r="65" spans="1:2" ht="15" thickBot="1" x14ac:dyDescent="0.35">
      <c r="A65" s="171" t="s">
        <v>220</v>
      </c>
    </row>
    <row r="66" spans="1:2" ht="16.2" thickTop="1" x14ac:dyDescent="0.3">
      <c r="A66" s="171" t="s">
        <v>221</v>
      </c>
      <c r="B66" s="50" t="s">
        <v>410</v>
      </c>
    </row>
    <row r="67" spans="1:2" ht="15.6" x14ac:dyDescent="0.3">
      <c r="A67" s="171" t="s">
        <v>222</v>
      </c>
      <c r="B67" s="49" t="s">
        <v>411</v>
      </c>
    </row>
    <row r="68" spans="1:2" ht="15.6" x14ac:dyDescent="0.3">
      <c r="A68" s="171" t="s">
        <v>223</v>
      </c>
      <c r="B68" s="49" t="s">
        <v>412</v>
      </c>
    </row>
    <row r="69" spans="1:2" ht="15.6" x14ac:dyDescent="0.3">
      <c r="A69" s="171" t="s">
        <v>224</v>
      </c>
      <c r="B69" s="49" t="s">
        <v>413</v>
      </c>
    </row>
    <row r="70" spans="1:2" ht="15.6" x14ac:dyDescent="0.3">
      <c r="A70" s="171" t="s">
        <v>225</v>
      </c>
      <c r="B70" s="49" t="s">
        <v>144</v>
      </c>
    </row>
    <row r="71" spans="1:2" ht="16.2" thickBot="1" x14ac:dyDescent="0.35">
      <c r="A71" s="171" t="s">
        <v>226</v>
      </c>
      <c r="B71" s="49" t="s">
        <v>145</v>
      </c>
    </row>
    <row r="72" spans="1:2" ht="16.2" thickTop="1" x14ac:dyDescent="0.3">
      <c r="A72" s="171" t="s">
        <v>227</v>
      </c>
      <c r="B72" s="50" t="s">
        <v>414</v>
      </c>
    </row>
    <row r="73" spans="1:2" ht="15.6" x14ac:dyDescent="0.3">
      <c r="A73" s="171" t="s">
        <v>228</v>
      </c>
      <c r="B73" s="49" t="s">
        <v>415</v>
      </c>
    </row>
    <row r="74" spans="1:2" ht="15.6" x14ac:dyDescent="0.3">
      <c r="A74" s="171" t="s">
        <v>229</v>
      </c>
      <c r="B74" s="49" t="s">
        <v>416</v>
      </c>
    </row>
    <row r="75" spans="1:2" ht="15.6" x14ac:dyDescent="0.3">
      <c r="A75" s="171" t="s">
        <v>230</v>
      </c>
      <c r="B75" s="49" t="s">
        <v>417</v>
      </c>
    </row>
    <row r="76" spans="1:2" ht="15.6" x14ac:dyDescent="0.3">
      <c r="A76" s="171" t="s">
        <v>231</v>
      </c>
      <c r="B76" s="49" t="s">
        <v>418</v>
      </c>
    </row>
    <row r="77" spans="1:2" ht="29.4" thickBot="1" x14ac:dyDescent="0.35">
      <c r="A77" s="171" t="s">
        <v>232</v>
      </c>
      <c r="B77" s="49" t="s">
        <v>419</v>
      </c>
    </row>
    <row r="78" spans="1:2" ht="16.2" thickTop="1" x14ac:dyDescent="0.3">
      <c r="A78" s="171" t="s">
        <v>233</v>
      </c>
      <c r="B78" s="50" t="s">
        <v>420</v>
      </c>
    </row>
    <row r="79" spans="1:2" ht="15.6" x14ac:dyDescent="0.3">
      <c r="A79" s="171" t="s">
        <v>234</v>
      </c>
      <c r="B79" s="49" t="s">
        <v>421</v>
      </c>
    </row>
    <row r="80" spans="1:2" ht="15.6" x14ac:dyDescent="0.3">
      <c r="A80" s="171" t="s">
        <v>235</v>
      </c>
      <c r="B80" s="49" t="s">
        <v>422</v>
      </c>
    </row>
    <row r="81" spans="1:2" ht="15.6" x14ac:dyDescent="0.3">
      <c r="A81" s="171" t="s">
        <v>236</v>
      </c>
      <c r="B81" s="49" t="s">
        <v>423</v>
      </c>
    </row>
    <row r="82" spans="1:2" ht="15.6" x14ac:dyDescent="0.3">
      <c r="A82" s="171" t="s">
        <v>237</v>
      </c>
      <c r="B82" s="49" t="s">
        <v>152</v>
      </c>
    </row>
    <row r="83" spans="1:2" ht="15.6" x14ac:dyDescent="0.3">
      <c r="A83" s="171" t="s">
        <v>238</v>
      </c>
      <c r="B83" s="49" t="s">
        <v>424</v>
      </c>
    </row>
    <row r="84" spans="1:2" ht="15.6" x14ac:dyDescent="0.3">
      <c r="A84" s="171" t="s">
        <v>239</v>
      </c>
      <c r="B84" s="11" t="s">
        <v>425</v>
      </c>
    </row>
    <row r="85" spans="1:2" ht="28.8" x14ac:dyDescent="0.3">
      <c r="A85" s="171" t="s">
        <v>240</v>
      </c>
      <c r="B85" s="11" t="s">
        <v>157</v>
      </c>
    </row>
    <row r="86" spans="1:2" ht="15.6" x14ac:dyDescent="0.3">
      <c r="A86" s="171" t="s">
        <v>241</v>
      </c>
      <c r="B86" s="49" t="s">
        <v>158</v>
      </c>
    </row>
    <row r="87" spans="1:2" x14ac:dyDescent="0.3">
      <c r="A87" s="171" t="s">
        <v>242</v>
      </c>
    </row>
    <row r="88" spans="1:2" ht="28.8" x14ac:dyDescent="0.3">
      <c r="A88" s="171" t="s">
        <v>243</v>
      </c>
    </row>
    <row r="89" spans="1:2" ht="28.8" x14ac:dyDescent="0.3">
      <c r="A89" s="171" t="s">
        <v>244</v>
      </c>
    </row>
    <row r="90" spans="1:2" ht="15.6" x14ac:dyDescent="0.3">
      <c r="A90" s="171" t="s">
        <v>245</v>
      </c>
      <c r="B90" s="216" t="s">
        <v>164</v>
      </c>
    </row>
    <row r="91" spans="1:2" ht="15.6" x14ac:dyDescent="0.3">
      <c r="A91" s="171" t="s">
        <v>246</v>
      </c>
      <c r="B91" s="216" t="s">
        <v>165</v>
      </c>
    </row>
    <row r="92" spans="1:2" ht="15.6" x14ac:dyDescent="0.3">
      <c r="A92" s="171" t="s">
        <v>247</v>
      </c>
      <c r="B92" s="216" t="s">
        <v>166</v>
      </c>
    </row>
    <row r="93" spans="1:2" ht="15.6" x14ac:dyDescent="0.3">
      <c r="A93" s="171" t="s">
        <v>248</v>
      </c>
      <c r="B93" s="216" t="s">
        <v>167</v>
      </c>
    </row>
    <row r="94" spans="1:2" x14ac:dyDescent="0.3">
      <c r="A94" s="171" t="s">
        <v>249</v>
      </c>
    </row>
    <row r="95" spans="1:2" ht="15.6" x14ac:dyDescent="0.3">
      <c r="A95" s="171" t="s">
        <v>250</v>
      </c>
      <c r="B95" s="216" t="s">
        <v>426</v>
      </c>
    </row>
  </sheetData>
  <sheetProtection sheet="1" objects="1" scenarios="1"/>
  <sortState xmlns:xlrd2="http://schemas.microsoft.com/office/spreadsheetml/2017/richdata2" ref="B2:C55">
    <sortCondition ref="B2:B55"/>
  </sortState>
  <phoneticPr fontId="7" type="noConversion"/>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861BF6D0ED59049B3FCEC57750F3C49" ma:contentTypeVersion="27" ma:contentTypeDescription="Create a new document." ma:contentTypeScope="" ma:versionID="0956d0bfd1515a4931892e2cccb12e0b">
  <xsd:schema xmlns:xsd="http://www.w3.org/2001/XMLSchema" xmlns:xs="http://www.w3.org/2001/XMLSchema" xmlns:p="http://schemas.microsoft.com/office/2006/metadata/properties" xmlns:ns2="f50632fc-4d72-420f-b5c7-2b59481b5d1b" xmlns:ns3="536cc73b-757b-4b9c-845c-c01bb2e73d55" targetNamespace="http://schemas.microsoft.com/office/2006/metadata/properties" ma:root="true" ma:fieldsID="931080462eb7d1de195001b8f960a6ec" ns2:_="" ns3:_="">
    <xsd:import namespace="f50632fc-4d72-420f-b5c7-2b59481b5d1b"/>
    <xsd:import namespace="536cc73b-757b-4b9c-845c-c01bb2e73d55"/>
    <xsd:element name="properties">
      <xsd:complexType>
        <xsd:sequence>
          <xsd:element name="documentManagement">
            <xsd:complexType>
              <xsd:all>
                <xsd:element ref="ns2:DocumentType"/>
                <xsd:element ref="ns2:Reports" minOccurs="0"/>
                <xsd:element ref="ns2:Office_x002f_Region"/>
                <xsd:element ref="ns2:State_x002f_Territory" minOccurs="0"/>
                <xsd:element ref="ns2:YearType"/>
                <xsd:element ref="ns2:Year"/>
                <xsd:element ref="ns2:Quarter" minOccurs="0"/>
                <xsd:element ref="ns2:Activity" minOccurs="0"/>
                <xsd:element ref="ns2:Program" minOccurs="0"/>
                <xsd:element ref="ns2:Retention" minOccurs="0"/>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MediaServiceAutoTags" minOccurs="0"/>
                <xsd:element ref="ns2:MediaServiceObjectDetectorVersions" minOccurs="0"/>
                <xsd:element ref="ns2:MediaServiceGenerationTime" minOccurs="0"/>
                <xsd:element ref="ns2:MediaServiceEventHashCode"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0632fc-4d72-420f-b5c7-2b59481b5d1b" elementFormDefault="qualified">
    <xsd:import namespace="http://schemas.microsoft.com/office/2006/documentManagement/types"/>
    <xsd:import namespace="http://schemas.microsoft.com/office/infopath/2007/PartnerControls"/>
    <xsd:element name="DocumentType" ma:index="1" ma:displayName="Document Type" ma:format="Dropdown" ma:indexed="true" ma:internalName="DocumentType">
      <xsd:simpleType>
        <xsd:restriction base="dms:Choice">
          <xsd:enumeration value="Report"/>
          <xsd:enumeration value="Agenda"/>
          <xsd:enumeration value="Awards"/>
          <xsd:enumeration value="Budget"/>
          <xsd:enumeration value="Checklist"/>
          <xsd:enumeration value="Contract"/>
          <xsd:enumeration value="Form/Template"/>
          <xsd:enumeration value="Handouts/Promotions"/>
          <xsd:enumeration value="Letter"/>
          <xsd:enumeration value="Manual"/>
          <xsd:enumeration value="Memo/MOA/MOU"/>
          <xsd:enumeration value="Notes/Minutes"/>
          <xsd:enumeration value="Plan"/>
          <xsd:enumeration value="Policy"/>
          <xsd:enumeration value="Presentation"/>
          <xsd:enumeration value="Request"/>
          <xsd:enumeration value="Schedule"/>
          <xsd:enumeration value="Speech or Testimony"/>
          <xsd:enumeration value="Travel"/>
          <xsd:enumeration value="Other"/>
        </xsd:restriction>
      </xsd:simpleType>
    </xsd:element>
    <xsd:element name="Reports" ma:index="2" nillable="true" ma:displayName="Reports" ma:description="Required if Report is selected as the Document Type" ma:format="Dropdown" ma:indexed="true" ma:internalName="Reports">
      <xsd:simpleType>
        <xsd:restriction base="dms:Choice">
          <xsd:enumeration value="After Action Report"/>
          <xsd:enumeration value="Annual Report"/>
          <xsd:enumeration value="Corrective Action Plans"/>
          <xsd:enumeration value="Dashboard Report"/>
          <xsd:enumeration value="EDR: Expenditure Detail Report"/>
          <xsd:enumeration value="TPAR: Technical Performance Analysis Report"/>
          <xsd:enumeration value="GAO/OIG/KPMG Reports"/>
          <xsd:enumeration value="Grants Administrative Report"/>
          <xsd:enumeration value="Incentive Award Report"/>
          <xsd:enumeration value="NICRA/CAP: Indirect Cost Docs"/>
          <xsd:enumeration value="Report to Congress"/>
          <xsd:enumeration value="Rollup Report"/>
          <xsd:enumeration value="Single Audit Report"/>
          <xsd:enumeration value="TPN: Technical Performance Narrative"/>
          <xsd:enumeration value="N/A"/>
          <xsd:enumeration value="Program Audits"/>
        </xsd:restriction>
      </xsd:simpleType>
    </xsd:element>
    <xsd:element name="Office_x002f_Region" ma:index="3" ma:displayName="Office/Region" ma:format="Dropdown" ma:internalName="Office_x002f_Region" ma:readOnly="false">
      <xsd:simpleType>
        <xsd:restriction base="dms:Choice">
          <xsd:enumeration value="OAMB"/>
          <xsd:enumeration value="OAS"/>
          <xsd:enumeration value="OFO"/>
          <xsd:enumeration value="ONP"/>
          <xsd:enumeration value="OSO"/>
          <xsd:enumeration value="RO: Atlanta"/>
          <xsd:enumeration value="RO: Boston"/>
          <xsd:enumeration value="RO: Chicago"/>
          <xsd:enumeration value="RO: Dallas"/>
          <xsd:enumeration value="RO: Philadelphia"/>
          <xsd:enumeration value="RO: San Francisco"/>
          <xsd:enumeration value="N/A"/>
        </xsd:restriction>
      </xsd:simpleType>
    </xsd:element>
    <xsd:element name="State_x002f_Territory" ma:index="4" nillable="true" ma:displayName="State/Territories" ma:format="Dropdown" ma:indexed="true" ma:internalName="State_x002f_Territory">
      <xsd:simpleType>
        <xsd:restriction base="dms:Choice">
          <xsd:enumeration value="ALASKA"/>
          <xsd:enumeration value="ALABAMA"/>
          <xsd:enumeration value="ARKANSAS"/>
          <xsd:enumeration value="ARIZONA"/>
          <xsd:enumeration value="CALIFORNIA"/>
          <xsd:enumeration value="COLORADO"/>
          <xsd:enumeration value="CONNECTICUT"/>
          <xsd:enumeration value="DISTRICT OF COLUMBIA"/>
          <xsd:enumeration value="DELAWARE"/>
          <xsd:enumeration value="FLORIDA"/>
          <xsd:enumeration value="GEORGIA"/>
          <xsd:enumeration value="GUAM"/>
          <xsd:enumeration value="HAWAII"/>
          <xsd:enumeration value="IOWA"/>
          <xsd:enumeration value="IDAHO"/>
          <xsd:enumeration value="ILLINOIS"/>
          <xsd:enumeration value="INDIANA"/>
          <xsd:enumeration value="KANSAS"/>
          <xsd:enumeration value="KENTUCKY"/>
          <xsd:enumeration value="LOUISIANA"/>
          <xsd:enumeration value="MASSACHUSETTS"/>
          <xsd:enumeration value="MARYLAND"/>
          <xsd:enumeration value="MAINE"/>
          <xsd:enumeration value="MICHIGAN"/>
          <xsd:enumeration value="MINNESOTA"/>
          <xsd:enumeration value="MISSOURI"/>
          <xsd:enumeration value="MISSISSIPPI"/>
          <xsd:enumeration value="MONTANA"/>
          <xsd:enumeration value="NORTH CAROLINA"/>
          <xsd:enumeration value="NORTH DAKOTA"/>
          <xsd:enumeration value="NEBRASKA"/>
          <xsd:enumeration value="NEW HAMPSHIRE"/>
          <xsd:enumeration value="NEW JERSEY"/>
          <xsd:enumeration value="NEW MEXICO"/>
          <xsd:enumeration value="NEVADA"/>
          <xsd:enumeration value="NEW YORK"/>
          <xsd:enumeration value="OHIO"/>
          <xsd:enumeration value="OKLAHOMA"/>
          <xsd:enumeration value="OREGON"/>
          <xsd:enumeration value="PENNSYLVANIA"/>
          <xsd:enumeration value="PUERTO RICO"/>
          <xsd:enumeration value="RHODE ISLAND"/>
          <xsd:enumeration value="SOUTH CAROLINA"/>
          <xsd:enumeration value="SOUTH DAKOTA"/>
          <xsd:enumeration value="TENNESSEE"/>
          <xsd:enumeration value="TEXAS"/>
          <xsd:enumeration value="UTAH"/>
          <xsd:enumeration value="VIRGINIA"/>
          <xsd:enumeration value="VIRGIN ISLANDS"/>
          <xsd:enumeration value="VERMONT"/>
          <xsd:enumeration value="WASHINGTON"/>
          <xsd:enumeration value="WISCONSIN"/>
          <xsd:enumeration value="WEST VIRGINIA"/>
          <xsd:enumeration value="WYOMING"/>
          <xsd:enumeration value="N/A"/>
        </xsd:restriction>
      </xsd:simpleType>
    </xsd:element>
    <xsd:element name="YearType" ma:index="5" ma:displayName="Year Type" ma:format="Dropdown" ma:internalName="YearType" ma:readOnly="false">
      <xsd:simpleType>
        <xsd:restriction base="dms:Choice">
          <xsd:enumeration value="Calendar Year"/>
          <xsd:enumeration value="Contract Year"/>
          <xsd:enumeration value="Fiscal Year"/>
          <xsd:enumeration value="Program Year"/>
          <xsd:enumeration value="Other"/>
        </xsd:restriction>
      </xsd:simpleType>
    </xsd:element>
    <xsd:element name="Year" ma:index="6" ma:displayName="Year" ma:format="Dropdown" ma:internalName="Year" ma:readOnly="false">
      <xsd:simpleType>
        <xsd:restriction base="dms:Text">
          <xsd:maxLength value="25"/>
        </xsd:restriction>
      </xsd:simpleType>
    </xsd:element>
    <xsd:element name="Quarter" ma:index="7" nillable="true" ma:displayName="Quarter" ma:format="Dropdown" ma:internalName="Quarter">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Other"/>
        </xsd:restriction>
      </xsd:simpleType>
    </xsd:element>
    <xsd:element name="Activity" ma:index="8" nillable="true" ma:displayName="Activity" ma:format="Dropdown" ma:internalName="Activity" ma:readOnly="false">
      <xsd:simpleType>
        <xsd:restriction base="dms:Choice">
          <xsd:enumeration value="Audit"/>
          <xsd:enumeration value="JVET"/>
          <xsd:enumeration value="Operations"/>
          <xsd:enumeration value="Performance"/>
          <xsd:enumeration value="Strategic"/>
          <xsd:enumeration value="Testing"/>
          <xsd:enumeration value="Other"/>
          <xsd:enumeration value="N/A"/>
        </xsd:restriction>
      </xsd:simpleType>
    </xsd:element>
    <xsd:element name="Program" ma:index="9" nillable="true" ma:displayName="Program" ma:format="Dropdown" ma:internalName="Program" ma:readOnly="false" ma:requiredMultiChoice="true">
      <xsd:complexType>
        <xsd:complexContent>
          <xsd:extension base="dms:MultiChoice">
            <xsd:sequence>
              <xsd:element name="Value" maxOccurs="unbounded" minOccurs="0" nillable="true">
                <xsd:simpleType>
                  <xsd:restriction base="dms:Choice">
                    <xsd:enumeration value="Administration"/>
                    <xsd:enumeration value="HVMP"/>
                    <xsd:enumeration value="HVRP (Competitive Grants)"/>
                    <xsd:enumeration value="HVRP (Stand Downs)"/>
                    <xsd:enumeration value="JVSG"/>
                    <xsd:enumeration value="NVTI"/>
                    <xsd:enumeration value="TAP"/>
                    <xsd:enumeration value="USERRA"/>
                    <xsd:enumeration value="VP"/>
                    <xsd:enumeration value="Other"/>
                  </xsd:restriction>
                </xsd:simpleType>
              </xsd:element>
            </xsd:sequence>
          </xsd:extension>
        </xsd:complexContent>
      </xsd:complexType>
    </xsd:element>
    <xsd:element name="Retention" ma:index="10" nillable="true" ma:displayName="Retention" ma:description="Ex: GRS" ma:format="Dropdown" ma:internalName="Retention" ma:readOnly="false">
      <xsd:simpleType>
        <xsd:restriction base="dms:Note">
          <xsd:maxLength value="255"/>
        </xsd:restriction>
      </xsd:simpleType>
    </xsd:element>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DateTaken" ma:index="22" nillable="true" ma:displayName="MediaServiceDateTaken" ma:hidden="true" ma:internalName="MediaServiceDateTaken" ma:readOnly="true">
      <xsd:simpleType>
        <xsd:restriction base="dms:Text"/>
      </xsd:simpleType>
    </xsd:element>
    <xsd:element name="MediaLengthInSeconds" ma:index="23" nillable="true" ma:displayName="Length (seconds)" ma:internalName="MediaLengthInSeconds" ma:readOnly="true">
      <xsd:simpleType>
        <xsd:restriction base="dms:Unknown"/>
      </xsd:simpleType>
    </xsd:element>
    <xsd:element name="MediaServiceAutoTags" ma:index="24" nillable="true" ma:displayName="Tags" ma:internalName="MediaServiceAutoTags" ma:readOnly="true">
      <xsd:simpleType>
        <xsd:restriction base="dms:Text"/>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GenerationTime" ma:index="26" nillable="true" ma:displayName="MediaServiceGenerationTime" ma:hidden="true" ma:internalName="MediaServiceGenerationTime" ma:readOnly="true">
      <xsd:simpleType>
        <xsd:restriction base="dms:Text"/>
      </xsd:simpleType>
    </xsd:element>
    <xsd:element name="MediaServiceEventHashCode" ma:index="27" nillable="true" ma:displayName="MediaServiceEventHashCode" ma:hidden="true" ma:internalName="MediaServiceEventHashCode" ma:readOnly="true">
      <xsd:simpleType>
        <xsd:restriction base="dms:Text"/>
      </xsd:simpleType>
    </xsd:element>
    <xsd:element name="lcf76f155ced4ddcb4097134ff3c332f" ma:index="29" nillable="true" ma:taxonomy="true" ma:internalName="lcf76f155ced4ddcb4097134ff3c332f" ma:taxonomyFieldName="MediaServiceImageTags" ma:displayName="Image Tags" ma:readOnly="false" ma:fieldId="{5cf76f15-5ced-4ddc-b409-7134ff3c332f}" ma:taxonomyMulti="true" ma:sspId="b5a8d78b-6148-4bf1-92dd-b4f00782c405" ma:termSetId="09814cd3-568e-fe90-9814-8d621ff8fb84" ma:anchorId="fba54fb3-c3e1-fe81-a776-ca4b69148c4d" ma:open="true" ma:isKeyword="false">
      <xsd:complexType>
        <xsd:sequence>
          <xsd:element ref="pc:Terms" minOccurs="0" maxOccurs="1"/>
        </xsd:sequence>
      </xsd:complexType>
    </xsd:element>
    <xsd:element name="MediaServiceSearchProperties" ma:index="3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36cc73b-757b-4b9c-845c-c01bb2e73d55" elementFormDefault="qualified">
    <xsd:import namespace="http://schemas.microsoft.com/office/2006/documentManagement/types"/>
    <xsd:import namespace="http://schemas.microsoft.com/office/infopath/2007/PartnerControls"/>
    <xsd:element name="SharedWithUsers" ma:index="17"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hidden="true" ma:internalName="SharedWithDetails" ma:readOnly="true">
      <xsd:simpleType>
        <xsd:restriction base="dms:Note"/>
      </xsd:simpleType>
    </xsd:element>
    <xsd:element name="TaxCatchAll" ma:index="30" nillable="true" ma:displayName="Taxonomy Catch All Column" ma:hidden="true" ma:list="{9dd6b960-356b-4ca0-b1e6-d0bff30a0780}" ma:internalName="TaxCatchAll" ma:showField="CatchAllData" ma:web="536cc73b-757b-4b9c-845c-c01bb2e73d5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50632fc-4d72-420f-b5c7-2b59481b5d1b">
      <Terms xmlns="http://schemas.microsoft.com/office/infopath/2007/PartnerControls"/>
    </lcf76f155ced4ddcb4097134ff3c332f>
    <TaxCatchAll xmlns="536cc73b-757b-4b9c-845c-c01bb2e73d55" xsi:nil="true"/>
    <Quarter xmlns="f50632fc-4d72-420f-b5c7-2b59481b5d1b" xsi:nil="true"/>
    <DocumentType xmlns="f50632fc-4d72-420f-b5c7-2b59481b5d1b">Form/Template</DocumentType>
    <Reports xmlns="f50632fc-4d72-420f-b5c7-2b59481b5d1b">EDR: Expenditure Detail Report</Reports>
    <Activity xmlns="f50632fc-4d72-420f-b5c7-2b59481b5d1b" xsi:nil="true"/>
    <Program xmlns="f50632fc-4d72-420f-b5c7-2b59481b5d1b">
      <Value>JVSG</Value>
    </Program>
    <Office_x002f_Region xmlns="f50632fc-4d72-420f-b5c7-2b59481b5d1b">ONP</Office_x002f_Region>
    <YearType xmlns="f50632fc-4d72-420f-b5c7-2b59481b5d1b">Fiscal Year</YearType>
    <Retention xmlns="f50632fc-4d72-420f-b5c7-2b59481b5d1b" xsi:nil="true"/>
    <State_x002f_Territory xmlns="f50632fc-4d72-420f-b5c7-2b59481b5d1b" xsi:nil="true"/>
    <Year xmlns="f50632fc-4d72-420f-b5c7-2b59481b5d1b">2024</Year>
  </documentManagement>
</p:properties>
</file>

<file path=customXml/itemProps1.xml><?xml version="1.0" encoding="utf-8"?>
<ds:datastoreItem xmlns:ds="http://schemas.openxmlformats.org/officeDocument/2006/customXml" ds:itemID="{051ACF1D-C64A-4FDF-9681-51737198AC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0632fc-4d72-420f-b5c7-2b59481b5d1b"/>
    <ds:schemaRef ds:uri="536cc73b-757b-4b9c-845c-c01bb2e73d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7257729-C01B-4361-908A-94FD7DE78711}">
  <ds:schemaRefs>
    <ds:schemaRef ds:uri="http://schemas.microsoft.com/sharepoint/v3/contenttype/forms"/>
  </ds:schemaRefs>
</ds:datastoreItem>
</file>

<file path=customXml/itemProps3.xml><?xml version="1.0" encoding="utf-8"?>
<ds:datastoreItem xmlns:ds="http://schemas.openxmlformats.org/officeDocument/2006/customXml" ds:itemID="{54469779-41C2-4562-89B3-2198F226687A}">
  <ds:schemaRefs>
    <ds:schemaRef ds:uri="http://schemas.openxmlformats.org/package/2006/metadata/core-properties"/>
    <ds:schemaRef ds:uri="http://purl.org/dc/dcmitype/"/>
    <ds:schemaRef ds:uri="536cc73b-757b-4b9c-845c-c01bb2e73d55"/>
    <ds:schemaRef ds:uri="http://schemas.microsoft.com/office/2006/metadata/properties"/>
    <ds:schemaRef ds:uri="http://schemas.microsoft.com/office/2006/documentManagement/types"/>
    <ds:schemaRef ds:uri="http://purl.org/dc/elements/1.1/"/>
    <ds:schemaRef ds:uri="http://purl.org/dc/terms/"/>
    <ds:schemaRef ds:uri="http://schemas.microsoft.com/office/infopath/2007/PartnerControls"/>
    <ds:schemaRef ds:uri="f50632fc-4d72-420f-b5c7-2b59481b5d1b"/>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VETS-402</vt:lpstr>
      <vt:lpstr>Export</vt:lpstr>
      <vt:lpstr>Output</vt:lpstr>
      <vt:lpstr>Pivot</vt:lpstr>
      <vt:lpstr>Data</vt:lpstr>
      <vt:lpstr>Lists</vt:lpstr>
      <vt:lpstr>Export!ColumnTitle</vt:lpstr>
      <vt:lpstr>Output!Print_Area</vt:lpstr>
      <vt:lpstr>'VETS-402'!Print_Titles</vt:lpstr>
      <vt:lpstr>States</vt:lpstr>
    </vt:vector>
  </TitlesOfParts>
  <Manager/>
  <Company>U.S. Department of Labor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VETS-402 JVSG Expenditure Detail Report (EDR)</dc:title>
  <dc:subject>VETS-402 YTD JVSG Expenditure Detail Report (EDR)</dc:subject>
  <dc:creator>U.S. Department of Labor</dc:creator>
  <cp:keywords>JVSG, VETS, 402, Form, EDR</cp:keywords>
  <dc:description/>
  <cp:lastModifiedBy>Haydin, Rebekah - VETS</cp:lastModifiedBy>
  <cp:revision/>
  <dcterms:created xsi:type="dcterms:W3CDTF">2016-01-22T17:41:49Z</dcterms:created>
  <dcterms:modified xsi:type="dcterms:W3CDTF">2025-03-05T21:53:11Z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0x0101001861BF6D0ED59049B3FCEC57750F3C49</vt:lpwstr>
  </property>
  <property fmtid="{D5CDD505-2E9C-101B-9397-08002B2CF9AE}" pid="3" name="_NewReviewCycle">
    <vt:lpwstr/>
  </property>
  <property fmtid="{D5CDD505-2E9C-101B-9397-08002B2CF9AE}" pid="4" name="MediaServiceImageTags">
    <vt:lpwstr/>
  </property>
</Properties>
</file>