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jamia_franklin_usda_gov/Documents/Documents/FNS ICRs/Regular ICRs 2025/SNAP ICRS/0584-0672 - SNAP Mobile Payment Pilots (MPPs)/"/>
    </mc:Choice>
  </mc:AlternateContent>
  <xr:revisionPtr revIDLastSave="7" documentId="8_{AD679754-6D85-4451-9A03-A7392D665114}" xr6:coauthVersionLast="47" xr6:coauthVersionMax="47" xr10:uidLastSave="{BEB506AF-731D-41D2-BF93-80948D8AB138}"/>
  <bookViews>
    <workbookView xWindow="-57720" yWindow="60" windowWidth="29040" windowHeight="15720" firstSheet="1" xr2:uid="{00000000-000D-0000-FFFF-FFFF00000000}"/>
  </bookViews>
  <sheets>
    <sheet name="MPP Burden Table" sheetId="1" r:id="rId1"/>
    <sheet name="Cost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O12" i="1"/>
  <c r="D22" i="1"/>
  <c r="H5" i="1" l="1"/>
  <c r="N5" i="1" l="1"/>
  <c r="F21" i="1"/>
  <c r="F20" i="1"/>
  <c r="H20" i="1" s="1"/>
  <c r="F14" i="1"/>
  <c r="H14" i="1" s="1"/>
  <c r="N14" i="1" s="1"/>
  <c r="F15" i="1"/>
  <c r="H15" i="1" s="1"/>
  <c r="N15" i="1" s="1"/>
  <c r="F16" i="1"/>
  <c r="H16" i="1" s="1"/>
  <c r="N16" i="1" s="1"/>
  <c r="H17" i="1"/>
  <c r="N17" i="1" s="1"/>
  <c r="F18" i="1"/>
  <c r="H18" i="1" s="1"/>
  <c r="N18" i="1" s="1"/>
  <c r="H13" i="1"/>
  <c r="H6" i="1"/>
  <c r="N6" i="1" s="1"/>
  <c r="F7" i="1"/>
  <c r="H7" i="1" s="1"/>
  <c r="N7" i="1" s="1"/>
  <c r="F8" i="1"/>
  <c r="H8" i="1" s="1"/>
  <c r="N8" i="1" s="1"/>
  <c r="F9" i="1"/>
  <c r="H9" i="1" s="1"/>
  <c r="N9" i="1" s="1"/>
  <c r="F10" i="1"/>
  <c r="H10" i="1" s="1"/>
  <c r="N10" i="1" s="1"/>
  <c r="F11" i="1"/>
  <c r="H11" i="1" s="1"/>
  <c r="N11" i="1" s="1"/>
  <c r="N20" i="1" l="1"/>
  <c r="H21" i="1"/>
  <c r="N21" i="1" s="1"/>
  <c r="P21" i="1" s="1"/>
  <c r="H12" i="1"/>
  <c r="N13" i="1"/>
  <c r="H19" i="1"/>
  <c r="F12" i="1"/>
  <c r="E12" i="1" s="1"/>
  <c r="H22" i="1" l="1"/>
  <c r="G22" i="1"/>
  <c r="H23" i="1"/>
  <c r="G12" i="1"/>
  <c r="F11" i="2"/>
  <c r="F14" i="2" s="1"/>
  <c r="G2" i="2"/>
  <c r="F22" i="1"/>
  <c r="E22" i="1" s="1"/>
  <c r="F19" i="1"/>
  <c r="E19" i="1" s="1"/>
  <c r="P14" i="1"/>
  <c r="P20" i="1"/>
  <c r="P22" i="1" s="1"/>
  <c r="P15" i="1"/>
  <c r="P16" i="1"/>
  <c r="P17" i="1"/>
  <c r="P18" i="1"/>
  <c r="P13" i="1"/>
  <c r="P6" i="1"/>
  <c r="P7" i="1"/>
  <c r="P8" i="1"/>
  <c r="P9" i="1"/>
  <c r="P10" i="1"/>
  <c r="P11" i="1"/>
  <c r="P5" i="1"/>
  <c r="G19" i="1" l="1"/>
  <c r="P19" i="1"/>
  <c r="P12" i="1"/>
  <c r="N22" i="1"/>
  <c r="N12" i="1"/>
  <c r="D23" i="1"/>
  <c r="N19" i="1"/>
  <c r="G14" i="2"/>
  <c r="F15" i="2" s="1"/>
  <c r="F23" i="1"/>
  <c r="P23" i="1" l="1"/>
  <c r="K25" i="1"/>
  <c r="G23" i="1"/>
  <c r="E23" i="1"/>
  <c r="N23" i="1"/>
  <c r="O23" i="1" l="1"/>
</calcChain>
</file>

<file path=xl/sharedStrings.xml><?xml version="1.0" encoding="utf-8"?>
<sst xmlns="http://schemas.openxmlformats.org/spreadsheetml/2006/main" count="127" uniqueCount="109">
  <si>
    <t>Respondent Type</t>
  </si>
  <si>
    <t>State SNAP Agencies</t>
  </si>
  <si>
    <t>Request for Volunteers - Preparation and Submission of Application</t>
  </si>
  <si>
    <t>Request for Volunteers - Stakeholder Coordination</t>
  </si>
  <si>
    <t>Mobile Payment Pilot – Design &amp; System Changes</t>
  </si>
  <si>
    <t>Mobile Payment Pilot – System Testing</t>
  </si>
  <si>
    <t>Mobile Payment Pilot – Issue Recruitment Notices</t>
  </si>
  <si>
    <t>Mobile Payment Pilot – Implementation &amp; Support</t>
  </si>
  <si>
    <t>Mobile Payment Pilot – Stakeholder Coordination</t>
  </si>
  <si>
    <t>State Agency Subtotal</t>
  </si>
  <si>
    <t>EBT Processors</t>
  </si>
  <si>
    <t xml:space="preserve">Request for Volunteers -Coordination </t>
  </si>
  <si>
    <t>Mobile Payment Pilot -  Coordination</t>
  </si>
  <si>
    <t>SNAP Retailers</t>
  </si>
  <si>
    <t xml:space="preserve">Request for Volunteers - Coordination </t>
  </si>
  <si>
    <t>Mobile Payment Vendor</t>
  </si>
  <si>
    <t>Request for Volunteers -  Coordination</t>
  </si>
  <si>
    <t>Mobile Payment Pilot -Coordination</t>
  </si>
  <si>
    <t>Business Subtotal</t>
  </si>
  <si>
    <t>SNAP Recipients</t>
  </si>
  <si>
    <t>Mobile Payment Pilot – Review Recruitment Notice</t>
  </si>
  <si>
    <t>Mobile Payment Pilot – Complete Enrollment</t>
  </si>
  <si>
    <t>Individual/Household Subtotal</t>
  </si>
  <si>
    <t>Totals</t>
  </si>
  <si>
    <r>
      <t>Affected Public</t>
    </r>
    <r>
      <rPr>
        <sz val="8"/>
        <rFont val="Times New Roman"/>
        <family val="1"/>
      </rPr>
      <t> </t>
    </r>
  </si>
  <si>
    <r>
      <t>Est. No. of Respondents</t>
    </r>
    <r>
      <rPr>
        <sz val="8"/>
        <rFont val="Times New Roman"/>
        <family val="1"/>
      </rPr>
      <t> </t>
    </r>
  </si>
  <si>
    <r>
      <t>Total Annual Responses</t>
    </r>
    <r>
      <rPr>
        <sz val="8"/>
        <rFont val="Times New Roman"/>
        <family val="1"/>
      </rPr>
      <t> </t>
    </r>
  </si>
  <si>
    <r>
      <t>Est. Total Burden</t>
    </r>
    <r>
      <rPr>
        <sz val="8"/>
        <rFont val="Times New Roman"/>
        <family val="1"/>
      </rPr>
      <t> </t>
    </r>
  </si>
  <si>
    <r>
      <t>Hourly Wage Rate</t>
    </r>
    <r>
      <rPr>
        <sz val="8"/>
        <rFont val="Times New Roman"/>
        <family val="1"/>
      </rPr>
      <t> </t>
    </r>
  </si>
  <si>
    <r>
      <t>Respondent Cost*</t>
    </r>
    <r>
      <rPr>
        <sz val="8"/>
        <rFont val="Times New Roman"/>
        <family val="1"/>
      </rPr>
      <t> </t>
    </r>
  </si>
  <si>
    <r>
      <t>State, Local, and Tribal Governments</t>
    </r>
    <r>
      <rPr>
        <sz val="8"/>
        <rFont val="Times New Roman"/>
        <family val="1"/>
      </rPr>
      <t> </t>
    </r>
  </si>
  <si>
    <t>21,440 </t>
  </si>
  <si>
    <t>703,449.70 </t>
  </si>
  <si>
    <t>94092.52 </t>
  </si>
  <si>
    <t>17.22 </t>
  </si>
  <si>
    <t>$1,620,273.25 </t>
  </si>
  <si>
    <r>
      <t>Private For Profit</t>
    </r>
    <r>
      <rPr>
        <sz val="8"/>
        <rFont val="Times New Roman"/>
        <family val="1"/>
      </rPr>
      <t> </t>
    </r>
  </si>
  <si>
    <t>3,443 </t>
  </si>
  <si>
    <t>1,896,178.33 </t>
  </si>
  <si>
    <t>88,901.60 </t>
  </si>
  <si>
    <t>$17.22 </t>
  </si>
  <si>
    <t>$1,530,885.55 </t>
  </si>
  <si>
    <r>
      <t>Individual</t>
    </r>
    <r>
      <rPr>
        <sz val="8"/>
        <rFont val="Times New Roman"/>
        <family val="1"/>
      </rPr>
      <t> </t>
    </r>
  </si>
  <si>
    <t>611,200.00 </t>
  </si>
  <si>
    <t>1,199,200.00 </t>
  </si>
  <si>
    <t>304,400.00 </t>
  </si>
  <si>
    <t>$5,241,768.00 </t>
  </si>
  <si>
    <r>
      <t>TOTAL</t>
    </r>
    <r>
      <rPr>
        <sz val="8"/>
        <rFont val="Times New Roman"/>
        <family val="1"/>
      </rPr>
      <t> </t>
    </r>
  </si>
  <si>
    <r>
      <t>638,170</t>
    </r>
    <r>
      <rPr>
        <sz val="8"/>
        <rFont val="Times New Roman"/>
        <family val="1"/>
      </rPr>
      <t> </t>
    </r>
  </si>
  <si>
    <r>
      <t>3,814,782.03</t>
    </r>
    <r>
      <rPr>
        <sz val="8"/>
        <rFont val="Times New Roman"/>
        <family val="1"/>
      </rPr>
      <t> </t>
    </r>
  </si>
  <si>
    <r>
      <t>1,160,534.91</t>
    </r>
    <r>
      <rPr>
        <sz val="8"/>
        <rFont val="Times New Roman"/>
        <family val="1"/>
      </rPr>
      <t> </t>
    </r>
  </si>
  <si>
    <r>
      <t> </t>
    </r>
    <r>
      <rPr>
        <sz val="8"/>
        <rFont val="Times New Roman"/>
        <family val="1"/>
      </rPr>
      <t> </t>
    </r>
  </si>
  <si>
    <t> $26,593,386.35* </t>
  </si>
  <si>
    <t>** Remove this tab when doing the final attachment of the burden table</t>
  </si>
  <si>
    <r>
      <t>Affected Public</t>
    </r>
    <r>
      <rPr>
        <sz val="9"/>
        <rFont val="Calibri"/>
        <family val="2"/>
      </rPr>
      <t> </t>
    </r>
  </si>
  <si>
    <r>
      <t>Est. No. of Respondents</t>
    </r>
    <r>
      <rPr>
        <sz val="9"/>
        <rFont val="Calibri"/>
        <family val="2"/>
      </rPr>
      <t> </t>
    </r>
  </si>
  <si>
    <r>
      <t>Total Annual Responses</t>
    </r>
    <r>
      <rPr>
        <sz val="9"/>
        <rFont val="Calibri"/>
        <family val="2"/>
      </rPr>
      <t> </t>
    </r>
  </si>
  <si>
    <r>
      <t>Est. Total Burden</t>
    </r>
    <r>
      <rPr>
        <sz val="9"/>
        <rFont val="Calibri"/>
        <family val="2"/>
      </rPr>
      <t> </t>
    </r>
  </si>
  <si>
    <r>
      <t>Hourly Wage Rate</t>
    </r>
    <r>
      <rPr>
        <sz val="9"/>
        <rFont val="Calibri"/>
        <family val="2"/>
      </rPr>
      <t> </t>
    </r>
  </si>
  <si>
    <r>
      <t>Respondent Cost*</t>
    </r>
    <r>
      <rPr>
        <sz val="9"/>
        <rFont val="Calibri"/>
        <family val="2"/>
      </rPr>
      <t> </t>
    </r>
  </si>
  <si>
    <r>
      <t>State, Local, and Tribal Governments</t>
    </r>
    <r>
      <rPr>
        <sz val="9"/>
        <rFont val="Calibri"/>
        <family val="2"/>
      </rPr>
      <t> </t>
    </r>
  </si>
  <si>
    <t>53.00 </t>
  </si>
  <si>
    <t>25,346.00 </t>
  </si>
  <si>
    <t>26,575.00 </t>
  </si>
  <si>
    <t>&lt;Note this number is divided to reflect the 50% cost that State agencies share with FNS</t>
  </si>
  <si>
    <r>
      <t>Private For Profit</t>
    </r>
    <r>
      <rPr>
        <sz val="9"/>
        <rFont val="Calibri"/>
        <family val="2"/>
      </rPr>
      <t> </t>
    </r>
  </si>
  <si>
    <t>163.00 </t>
  </si>
  <si>
    <t>429.40 </t>
  </si>
  <si>
    <t>34,352.00 </t>
  </si>
  <si>
    <r>
      <t>Individual</t>
    </r>
    <r>
      <rPr>
        <sz val="9"/>
        <rFont val="Calibri"/>
        <family val="2"/>
      </rPr>
      <t> </t>
    </r>
  </si>
  <si>
    <t>25,000.00 </t>
  </si>
  <si>
    <t>30,000.00 </t>
  </si>
  <si>
    <t>2,500.00 </t>
  </si>
  <si>
    <r>
      <t>TOTAL</t>
    </r>
    <r>
      <rPr>
        <sz val="9"/>
        <rFont val="Calibri"/>
        <family val="2"/>
      </rPr>
      <t> </t>
    </r>
  </si>
  <si>
    <r>
      <t>25,216.00</t>
    </r>
    <r>
      <rPr>
        <sz val="9"/>
        <color rgb="FF000000"/>
        <rFont val="Calibri"/>
        <family val="2"/>
      </rPr>
      <t> </t>
    </r>
  </si>
  <si>
    <r>
      <t>55,775.40</t>
    </r>
    <r>
      <rPr>
        <sz val="9"/>
        <color rgb="FF000000"/>
        <rFont val="Calibri"/>
        <family val="2"/>
      </rPr>
      <t> </t>
    </r>
  </si>
  <si>
    <r>
      <t>63,427.00</t>
    </r>
    <r>
      <rPr>
        <sz val="9"/>
        <color rgb="FF000000"/>
        <rFont val="Calibri"/>
        <family val="2"/>
      </rPr>
      <t> </t>
    </r>
  </si>
  <si>
    <t>A</t>
  </si>
  <si>
    <t>B</t>
  </si>
  <si>
    <t>Number of Respondents</t>
  </si>
  <si>
    <t>Annual Frequency of Response</t>
  </si>
  <si>
    <t>Total Annual Responses</t>
  </si>
  <si>
    <t>Hours Per Response</t>
  </si>
  <si>
    <t>Burden Activity</t>
  </si>
  <si>
    <t>C</t>
  </si>
  <si>
    <t>D</t>
  </si>
  <si>
    <t>Total Annual Burden Cost</t>
  </si>
  <si>
    <t>Hourly Cost (Fully Loaded)</t>
  </si>
  <si>
    <t>Total Estimated Annual Burden</t>
  </si>
  <si>
    <t>Estimated Number of Non-Respondents</t>
  </si>
  <si>
    <t>Grand Annual Burden Hours</t>
  </si>
  <si>
    <t>Respondents</t>
  </si>
  <si>
    <t>Non-Respondents</t>
  </si>
  <si>
    <t>Sample Size</t>
  </si>
  <si>
    <t>E</t>
  </si>
  <si>
    <t>F = D x E</t>
  </si>
  <si>
    <t>G</t>
  </si>
  <si>
    <t>H = F x G</t>
  </si>
  <si>
    <t>I</t>
  </si>
  <si>
    <t>J</t>
  </si>
  <si>
    <t>K = I x J</t>
  </si>
  <si>
    <t>N/A</t>
  </si>
  <si>
    <t>L</t>
  </si>
  <si>
    <t>M = K x L</t>
  </si>
  <si>
    <t>N = H + M</t>
  </si>
  <si>
    <t>O</t>
  </si>
  <si>
    <t>P = N x O</t>
  </si>
  <si>
    <t>Mobile Payment Pilot -Coordination </t>
  </si>
  <si>
    <t>0584-0672 Appendix C: Burden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</si>
</sst>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#,##0.0000"/>
    <numFmt numFmtId="166" formatCode="&quot;$&quot;#,##0"/>
  </numFmts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b/>
      <sz val="9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u/>
      <sz val="11"/>
      <color theme="10"/>
      <name val="Calibri"/>
      <family val="2"/>
      <scheme val="minor"/>
    </font>
    <font>
      <i/>
      <sz val="8"/>
      <name val="Times New Roman"/>
      <family val="1"/>
    </font>
    <font>
      <sz val="7"/>
      <name val="Times New Roman"/>
      <family val="1"/>
    </font>
    <font>
      <sz val="7"/>
      <color theme="1"/>
      <name val="Times New Roman"/>
      <family val="1"/>
    </font>
    <font>
      <b/>
      <sz val="7"/>
      <name val="Times New Roman"/>
      <family val="1"/>
    </font>
    <font>
      <b/>
      <sz val="7"/>
      <color theme="1"/>
      <name val="Times New Roman"/>
      <family val="1"/>
    </font>
    <font>
      <u/>
      <sz val="7"/>
      <color theme="10"/>
      <name val="Times New Roman"/>
      <family val="1"/>
    </font>
    <font>
      <sz val="7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2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4" xfId="0" applyBorder="1"/>
    <xf numFmtId="2" fontId="1" fillId="0" borderId="1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2" fillId="0" borderId="7" xfId="0" applyNumberFormat="1" applyFont="1" applyBorder="1" applyAlignment="1">
      <alignment wrapText="1"/>
    </xf>
    <xf numFmtId="2" fontId="3" fillId="0" borderId="7" xfId="0" applyNumberFormat="1" applyFont="1" applyBorder="1"/>
    <xf numFmtId="2" fontId="0" fillId="0" borderId="4" xfId="0" applyNumberFormat="1" applyBorder="1"/>
    <xf numFmtId="2" fontId="3" fillId="0" borderId="4" xfId="0" applyNumberFormat="1" applyFont="1" applyBorder="1"/>
    <xf numFmtId="0" fontId="4" fillId="2" borderId="9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6" fillId="0" borderId="9" xfId="0" applyFont="1" applyBorder="1"/>
    <xf numFmtId="8" fontId="7" fillId="0" borderId="9" xfId="0" applyNumberFormat="1" applyFont="1" applyBorder="1"/>
    <xf numFmtId="8" fontId="6" fillId="0" borderId="9" xfId="0" applyNumberFormat="1" applyFont="1" applyBorder="1"/>
    <xf numFmtId="0" fontId="6" fillId="0" borderId="9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7" fillId="0" borderId="9" xfId="0" applyFont="1" applyBorder="1"/>
    <xf numFmtId="2" fontId="7" fillId="0" borderId="9" xfId="0" applyNumberFormat="1" applyFont="1" applyBorder="1"/>
    <xf numFmtId="164" fontId="5" fillId="0" borderId="9" xfId="0" applyNumberFormat="1" applyFont="1" applyBorder="1" applyAlignment="1">
      <alignment wrapText="1"/>
    </xf>
    <xf numFmtId="164" fontId="6" fillId="0" borderId="9" xfId="0" applyNumberFormat="1" applyFont="1" applyBorder="1"/>
    <xf numFmtId="164" fontId="8" fillId="0" borderId="9" xfId="0" applyNumberFormat="1" applyFont="1" applyBorder="1"/>
    <xf numFmtId="164" fontId="0" fillId="0" borderId="0" xfId="0" applyNumberFormat="1"/>
    <xf numFmtId="0" fontId="0" fillId="3" borderId="0" xfId="0" applyFill="1"/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left" vertical="center"/>
    </xf>
    <xf numFmtId="3" fontId="10" fillId="0" borderId="10" xfId="0" applyNumberFormat="1" applyFont="1" applyBorder="1" applyAlignment="1">
      <alignment horizontal="left" vertical="center"/>
    </xf>
    <xf numFmtId="3" fontId="10" fillId="0" borderId="2" xfId="0" applyNumberFormat="1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left" vertical="center"/>
    </xf>
    <xf numFmtId="164" fontId="10" fillId="0" borderId="3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3" fontId="1" fillId="0" borderId="10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left" vertical="center"/>
    </xf>
    <xf numFmtId="4" fontId="2" fillId="4" borderId="10" xfId="0" applyNumberFormat="1" applyFont="1" applyFill="1" applyBorder="1" applyAlignment="1">
      <alignment horizontal="left" vertical="center"/>
    </xf>
    <xf numFmtId="4" fontId="2" fillId="4" borderId="2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3" fontId="2" fillId="4" borderId="10" xfId="0" applyNumberFormat="1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left" vertical="center"/>
    </xf>
    <xf numFmtId="3" fontId="2" fillId="4" borderId="3" xfId="0" applyNumberFormat="1" applyFont="1" applyFill="1" applyBorder="1" applyAlignment="1">
      <alignment horizontal="left" vertical="center"/>
    </xf>
    <xf numFmtId="165" fontId="1" fillId="0" borderId="1" xfId="0" applyNumberFormat="1" applyFont="1" applyBorder="1" applyAlignment="1">
      <alignment horizontal="left" vertical="center"/>
    </xf>
    <xf numFmtId="165" fontId="2" fillId="4" borderId="1" xfId="0" applyNumberFormat="1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3" fontId="2" fillId="4" borderId="17" xfId="0" applyNumberFormat="1" applyFont="1" applyFill="1" applyBorder="1" applyAlignment="1">
      <alignment horizontal="left" vertical="center"/>
    </xf>
    <xf numFmtId="4" fontId="2" fillId="4" borderId="17" xfId="0" applyNumberFormat="1" applyFont="1" applyFill="1" applyBorder="1" applyAlignment="1">
      <alignment horizontal="left" vertical="center"/>
    </xf>
    <xf numFmtId="4" fontId="2" fillId="4" borderId="20" xfId="0" applyNumberFormat="1" applyFont="1" applyFill="1" applyBorder="1" applyAlignment="1">
      <alignment horizontal="left" vertical="center"/>
    </xf>
    <xf numFmtId="4" fontId="2" fillId="4" borderId="16" xfId="0" applyNumberFormat="1" applyFont="1" applyFill="1" applyBorder="1" applyAlignment="1">
      <alignment horizontal="left" vertical="center"/>
    </xf>
    <xf numFmtId="165" fontId="2" fillId="4" borderId="17" xfId="0" applyNumberFormat="1" applyFont="1" applyFill="1" applyBorder="1" applyAlignment="1">
      <alignment horizontal="left" vertical="center"/>
    </xf>
    <xf numFmtId="164" fontId="2" fillId="4" borderId="17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/>
    </xf>
    <xf numFmtId="166" fontId="2" fillId="4" borderId="18" xfId="0" applyNumberFormat="1" applyFont="1" applyFill="1" applyBorder="1" applyAlignment="1">
      <alignment horizontal="left" vertical="center"/>
    </xf>
    <xf numFmtId="3" fontId="2" fillId="4" borderId="2" xfId="0" applyNumberFormat="1" applyFont="1" applyFill="1" applyBorder="1" applyAlignment="1">
      <alignment horizontal="left" vertical="center"/>
    </xf>
    <xf numFmtId="166" fontId="10" fillId="0" borderId="1" xfId="0" applyNumberFormat="1" applyFont="1" applyBorder="1" applyAlignment="1">
      <alignment horizontal="left" vertical="center"/>
    </xf>
    <xf numFmtId="166" fontId="10" fillId="0" borderId="3" xfId="0" applyNumberFormat="1" applyFont="1" applyBorder="1" applyAlignment="1">
      <alignment horizontal="left" vertical="center"/>
    </xf>
    <xf numFmtId="3" fontId="2" fillId="4" borderId="20" xfId="0" applyNumberFormat="1" applyFont="1" applyFill="1" applyBorder="1" applyAlignment="1">
      <alignment horizontal="left" vertical="center"/>
    </xf>
    <xf numFmtId="3" fontId="2" fillId="4" borderId="16" xfId="0" applyNumberFormat="1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5"/>
  <sheetViews>
    <sheetView showGridLines="0" tabSelected="1" zoomScale="115" zoomScaleNormal="115" workbookViewId="0">
      <pane ySplit="4" topLeftCell="A5" activePane="bottomLeft" state="frozen"/>
      <selection pane="bottomLeft" activeCell="Q5" sqref="Q5"/>
    </sheetView>
  </sheetViews>
  <sheetFormatPr defaultColWidth="9.109375" defaultRowHeight="9.6" x14ac:dyDescent="0.3"/>
  <cols>
    <col min="1" max="1" width="20.109375" style="80" customWidth="1"/>
    <col min="2" max="2" width="9.6640625" style="80" customWidth="1"/>
    <col min="3" max="3" width="5.6640625" style="80" bestFit="1" customWidth="1"/>
    <col min="4" max="4" width="5.6640625" style="80" customWidth="1"/>
    <col min="5" max="5" width="7.33203125" style="80" bestFit="1" customWidth="1"/>
    <col min="6" max="6" width="6.6640625" style="80" customWidth="1"/>
    <col min="7" max="7" width="7.109375" style="80" customWidth="1"/>
    <col min="8" max="8" width="7.88671875" style="80" customWidth="1"/>
    <col min="9" max="9" width="6.88671875" style="80" bestFit="1" customWidth="1"/>
    <col min="10" max="10" width="5.6640625" style="80" customWidth="1"/>
    <col min="11" max="11" width="6.6640625" style="80" customWidth="1"/>
    <col min="12" max="12" width="7.109375" style="80" customWidth="1"/>
    <col min="13" max="13" width="6.88671875" style="80" customWidth="1"/>
    <col min="14" max="14" width="7.88671875" style="80" bestFit="1" customWidth="1"/>
    <col min="15" max="15" width="6.33203125" style="80" bestFit="1" customWidth="1"/>
    <col min="16" max="16" width="10.88671875" style="80" bestFit="1" customWidth="1"/>
    <col min="17" max="17" width="63" style="80" customWidth="1"/>
    <col min="18" max="16384" width="9.109375" style="80"/>
  </cols>
  <sheetData>
    <row r="1" spans="1:17" ht="10.8" thickBot="1" x14ac:dyDescent="0.35">
      <c r="A1" s="31" t="s">
        <v>108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79"/>
    </row>
    <row r="2" spans="1:17" ht="10.199999999999999" x14ac:dyDescent="0.3">
      <c r="A2" s="32"/>
      <c r="B2" s="33"/>
      <c r="C2" s="97" t="s">
        <v>91</v>
      </c>
      <c r="D2" s="98"/>
      <c r="E2" s="98"/>
      <c r="F2" s="98"/>
      <c r="G2" s="98"/>
      <c r="H2" s="98"/>
      <c r="I2" s="95" t="s">
        <v>92</v>
      </c>
      <c r="J2" s="96"/>
      <c r="K2" s="96"/>
      <c r="L2" s="96"/>
      <c r="M2" s="96"/>
      <c r="N2" s="32"/>
      <c r="O2" s="33"/>
      <c r="P2" s="34"/>
      <c r="Q2" s="79"/>
    </row>
    <row r="3" spans="1:17" ht="51" x14ac:dyDescent="0.3">
      <c r="A3" s="25" t="s">
        <v>0</v>
      </c>
      <c r="B3" s="26" t="s">
        <v>83</v>
      </c>
      <c r="C3" s="25" t="s">
        <v>93</v>
      </c>
      <c r="D3" s="35" t="s">
        <v>79</v>
      </c>
      <c r="E3" s="36" t="s">
        <v>80</v>
      </c>
      <c r="F3" s="36" t="s">
        <v>81</v>
      </c>
      <c r="G3" s="36" t="s">
        <v>82</v>
      </c>
      <c r="H3" s="37" t="s">
        <v>88</v>
      </c>
      <c r="I3" s="25" t="s">
        <v>89</v>
      </c>
      <c r="J3" s="36" t="s">
        <v>80</v>
      </c>
      <c r="K3" s="36" t="s">
        <v>81</v>
      </c>
      <c r="L3" s="36" t="s">
        <v>82</v>
      </c>
      <c r="M3" s="26" t="s">
        <v>88</v>
      </c>
      <c r="N3" s="25" t="s">
        <v>90</v>
      </c>
      <c r="O3" s="36" t="s">
        <v>87</v>
      </c>
      <c r="P3" s="38" t="s">
        <v>86</v>
      </c>
      <c r="Q3" s="81"/>
    </row>
    <row r="4" spans="1:17" s="83" customFormat="1" ht="10.199999999999999" x14ac:dyDescent="0.3">
      <c r="A4" s="39" t="s">
        <v>77</v>
      </c>
      <c r="B4" s="40" t="s">
        <v>78</v>
      </c>
      <c r="C4" s="41" t="s">
        <v>84</v>
      </c>
      <c r="D4" s="42" t="s">
        <v>85</v>
      </c>
      <c r="E4" s="43" t="s">
        <v>94</v>
      </c>
      <c r="F4" s="43" t="s">
        <v>95</v>
      </c>
      <c r="G4" s="43" t="s">
        <v>96</v>
      </c>
      <c r="H4" s="44" t="s">
        <v>97</v>
      </c>
      <c r="I4" s="45" t="s">
        <v>98</v>
      </c>
      <c r="J4" s="46" t="s">
        <v>99</v>
      </c>
      <c r="K4" s="46" t="s">
        <v>100</v>
      </c>
      <c r="L4" s="46" t="s">
        <v>102</v>
      </c>
      <c r="M4" s="47" t="s">
        <v>103</v>
      </c>
      <c r="N4" s="45" t="s">
        <v>104</v>
      </c>
      <c r="O4" s="48" t="s">
        <v>105</v>
      </c>
      <c r="P4" s="49" t="s">
        <v>106</v>
      </c>
      <c r="Q4" s="82"/>
    </row>
    <row r="5" spans="1:17" ht="61.2" x14ac:dyDescent="0.3">
      <c r="A5" s="99" t="s">
        <v>1</v>
      </c>
      <c r="B5" s="27" t="s">
        <v>2</v>
      </c>
      <c r="C5" s="28" t="s">
        <v>101</v>
      </c>
      <c r="D5" s="50">
        <v>0</v>
      </c>
      <c r="E5" s="50">
        <v>0</v>
      </c>
      <c r="F5" s="50">
        <v>0</v>
      </c>
      <c r="G5" s="50">
        <v>0</v>
      </c>
      <c r="H5" s="51">
        <f>F5*G5</f>
        <v>0</v>
      </c>
      <c r="I5" s="52">
        <v>0</v>
      </c>
      <c r="J5" s="50">
        <v>0</v>
      </c>
      <c r="K5" s="50">
        <v>0</v>
      </c>
      <c r="L5" s="50">
        <v>0</v>
      </c>
      <c r="M5" s="51">
        <v>0</v>
      </c>
      <c r="N5" s="52">
        <f>H5</f>
        <v>0</v>
      </c>
      <c r="O5" s="53">
        <v>0</v>
      </c>
      <c r="P5" s="54">
        <f>(N5*O5)</f>
        <v>0</v>
      </c>
      <c r="Q5" s="79"/>
    </row>
    <row r="6" spans="1:17" ht="40.799999999999997" x14ac:dyDescent="0.3">
      <c r="A6" s="99"/>
      <c r="B6" s="27" t="s">
        <v>3</v>
      </c>
      <c r="C6" s="28" t="s">
        <v>101</v>
      </c>
      <c r="D6" s="50">
        <v>0</v>
      </c>
      <c r="E6" s="50">
        <v>0</v>
      </c>
      <c r="F6" s="50">
        <v>0</v>
      </c>
      <c r="G6" s="50">
        <v>0</v>
      </c>
      <c r="H6" s="51">
        <f t="shared" ref="H6:H11" si="0">F6*G6</f>
        <v>0</v>
      </c>
      <c r="I6" s="52">
        <v>0</v>
      </c>
      <c r="J6" s="50">
        <v>0</v>
      </c>
      <c r="K6" s="50">
        <v>0</v>
      </c>
      <c r="L6" s="50">
        <v>0</v>
      </c>
      <c r="M6" s="51">
        <v>0</v>
      </c>
      <c r="N6" s="52">
        <f t="shared" ref="N6:N11" si="1">H6</f>
        <v>0</v>
      </c>
      <c r="O6" s="53">
        <v>0</v>
      </c>
      <c r="P6" s="92">
        <f t="shared" ref="P6:P11" si="2">(N6*O6)</f>
        <v>0</v>
      </c>
      <c r="Q6" s="79"/>
    </row>
    <row r="7" spans="1:17" ht="51" x14ac:dyDescent="0.3">
      <c r="A7" s="99"/>
      <c r="B7" s="26" t="s">
        <v>4</v>
      </c>
      <c r="C7" s="25" t="s">
        <v>101</v>
      </c>
      <c r="D7" s="55">
        <v>5</v>
      </c>
      <c r="E7" s="55">
        <v>12</v>
      </c>
      <c r="F7" s="55">
        <f t="shared" ref="F7:F11" si="3">(D7*E7)</f>
        <v>60</v>
      </c>
      <c r="G7" s="55">
        <v>80</v>
      </c>
      <c r="H7" s="57">
        <f t="shared" si="0"/>
        <v>4800</v>
      </c>
      <c r="I7" s="58">
        <v>0</v>
      </c>
      <c r="J7" s="55">
        <v>0</v>
      </c>
      <c r="K7" s="55">
        <v>0</v>
      </c>
      <c r="L7" s="55">
        <v>0</v>
      </c>
      <c r="M7" s="57">
        <v>0</v>
      </c>
      <c r="N7" s="58">
        <f t="shared" si="1"/>
        <v>4800</v>
      </c>
      <c r="O7" s="59">
        <v>17.27</v>
      </c>
      <c r="P7" s="88">
        <f t="shared" si="2"/>
        <v>82896</v>
      </c>
      <c r="Q7" s="79"/>
    </row>
    <row r="8" spans="1:17" ht="40.799999999999997" x14ac:dyDescent="0.3">
      <c r="A8" s="99"/>
      <c r="B8" s="26" t="s">
        <v>5</v>
      </c>
      <c r="C8" s="25" t="s">
        <v>101</v>
      </c>
      <c r="D8" s="55">
        <v>5</v>
      </c>
      <c r="E8" s="55">
        <v>12</v>
      </c>
      <c r="F8" s="55">
        <f t="shared" si="3"/>
        <v>60</v>
      </c>
      <c r="G8" s="55">
        <v>80</v>
      </c>
      <c r="H8" s="57">
        <f t="shared" si="0"/>
        <v>4800</v>
      </c>
      <c r="I8" s="58">
        <v>0</v>
      </c>
      <c r="J8" s="55">
        <v>0</v>
      </c>
      <c r="K8" s="55">
        <v>0</v>
      </c>
      <c r="L8" s="55">
        <v>0</v>
      </c>
      <c r="M8" s="57">
        <v>0</v>
      </c>
      <c r="N8" s="58">
        <f t="shared" si="1"/>
        <v>4800</v>
      </c>
      <c r="O8" s="59">
        <v>17.27</v>
      </c>
      <c r="P8" s="88">
        <f t="shared" si="2"/>
        <v>82896</v>
      </c>
      <c r="Q8" s="79"/>
    </row>
    <row r="9" spans="1:17" ht="51" x14ac:dyDescent="0.3">
      <c r="A9" s="99"/>
      <c r="B9" s="26" t="s">
        <v>6</v>
      </c>
      <c r="C9" s="25" t="s">
        <v>101</v>
      </c>
      <c r="D9" s="55">
        <v>5</v>
      </c>
      <c r="E9" s="55">
        <v>5000</v>
      </c>
      <c r="F9" s="55">
        <f t="shared" si="3"/>
        <v>25000</v>
      </c>
      <c r="G9" s="55">
        <v>8.3000000000000004E-2</v>
      </c>
      <c r="H9" s="57">
        <f t="shared" si="0"/>
        <v>2075</v>
      </c>
      <c r="I9" s="58">
        <v>0</v>
      </c>
      <c r="J9" s="55">
        <v>0</v>
      </c>
      <c r="K9" s="55">
        <v>0</v>
      </c>
      <c r="L9" s="55">
        <v>0</v>
      </c>
      <c r="M9" s="57">
        <v>0</v>
      </c>
      <c r="N9" s="58">
        <f t="shared" si="1"/>
        <v>2075</v>
      </c>
      <c r="O9" s="59">
        <v>17.27</v>
      </c>
      <c r="P9" s="60">
        <f t="shared" si="2"/>
        <v>35835.25</v>
      </c>
      <c r="Q9" s="79"/>
    </row>
    <row r="10" spans="1:17" ht="51" x14ac:dyDescent="0.3">
      <c r="A10" s="99"/>
      <c r="B10" s="26" t="s">
        <v>7</v>
      </c>
      <c r="C10" s="25" t="s">
        <v>101</v>
      </c>
      <c r="D10" s="55">
        <v>5</v>
      </c>
      <c r="E10" s="55">
        <v>12</v>
      </c>
      <c r="F10" s="55">
        <f t="shared" si="3"/>
        <v>60</v>
      </c>
      <c r="G10" s="55">
        <v>120</v>
      </c>
      <c r="H10" s="57">
        <f t="shared" si="0"/>
        <v>7200</v>
      </c>
      <c r="I10" s="58">
        <v>0</v>
      </c>
      <c r="J10" s="55">
        <v>0</v>
      </c>
      <c r="K10" s="55">
        <v>0</v>
      </c>
      <c r="L10" s="55">
        <v>0</v>
      </c>
      <c r="M10" s="57">
        <v>0</v>
      </c>
      <c r="N10" s="58">
        <f t="shared" si="1"/>
        <v>7200</v>
      </c>
      <c r="O10" s="59">
        <v>17.27</v>
      </c>
      <c r="P10" s="88">
        <f t="shared" si="2"/>
        <v>124344</v>
      </c>
      <c r="Q10" s="79"/>
    </row>
    <row r="11" spans="1:17" ht="40.799999999999997" x14ac:dyDescent="0.3">
      <c r="A11" s="99"/>
      <c r="B11" s="26" t="s">
        <v>8</v>
      </c>
      <c r="C11" s="25" t="s">
        <v>101</v>
      </c>
      <c r="D11" s="55">
        <v>5</v>
      </c>
      <c r="E11" s="55">
        <v>12</v>
      </c>
      <c r="F11" s="55">
        <f t="shared" si="3"/>
        <v>60</v>
      </c>
      <c r="G11" s="55">
        <v>80</v>
      </c>
      <c r="H11" s="57">
        <f t="shared" si="0"/>
        <v>4800</v>
      </c>
      <c r="I11" s="58">
        <v>0</v>
      </c>
      <c r="J11" s="55">
        <v>0</v>
      </c>
      <c r="K11" s="55">
        <v>0</v>
      </c>
      <c r="L11" s="55">
        <v>0</v>
      </c>
      <c r="M11" s="57">
        <v>0</v>
      </c>
      <c r="N11" s="58">
        <f t="shared" si="1"/>
        <v>4800</v>
      </c>
      <c r="O11" s="59">
        <v>17.27</v>
      </c>
      <c r="P11" s="88">
        <f t="shared" si="2"/>
        <v>82896</v>
      </c>
      <c r="Q11" s="79"/>
    </row>
    <row r="12" spans="1:17" ht="10.199999999999999" x14ac:dyDescent="0.3">
      <c r="A12" s="100" t="s">
        <v>9</v>
      </c>
      <c r="B12" s="101"/>
      <c r="C12" s="29"/>
      <c r="D12" s="61">
        <v>5</v>
      </c>
      <c r="E12" s="61">
        <f>SUM(F12/D12)</f>
        <v>5048</v>
      </c>
      <c r="F12" s="61">
        <f>SUM(F5:F11)</f>
        <v>25240</v>
      </c>
      <c r="G12" s="62">
        <f>SUM(H12/F12)</f>
        <v>0.93799524564183834</v>
      </c>
      <c r="H12" s="66">
        <f>SUM(H5:H11)</f>
        <v>23675</v>
      </c>
      <c r="I12" s="90">
        <v>0</v>
      </c>
      <c r="J12" s="61">
        <v>0</v>
      </c>
      <c r="K12" s="61">
        <v>0</v>
      </c>
      <c r="L12" s="61">
        <v>0</v>
      </c>
      <c r="M12" s="66">
        <v>0</v>
      </c>
      <c r="N12" s="90">
        <f t="shared" ref="N12" si="4">SUM(N5:N11)</f>
        <v>23675</v>
      </c>
      <c r="O12" s="62">
        <f>SUM(O11)</f>
        <v>17.27</v>
      </c>
      <c r="P12" s="65">
        <f>SUM(P5:P11)</f>
        <v>408867.25</v>
      </c>
      <c r="Q12" s="79"/>
    </row>
    <row r="13" spans="1:17" ht="30.6" x14ac:dyDescent="0.3">
      <c r="A13" s="99" t="s">
        <v>10</v>
      </c>
      <c r="B13" s="27" t="s">
        <v>11</v>
      </c>
      <c r="C13" s="28" t="s">
        <v>101</v>
      </c>
      <c r="D13" s="50">
        <v>0</v>
      </c>
      <c r="E13" s="50">
        <v>0</v>
      </c>
      <c r="F13" s="50">
        <v>0</v>
      </c>
      <c r="G13" s="50">
        <v>0</v>
      </c>
      <c r="H13" s="51">
        <f>F13*G13</f>
        <v>0</v>
      </c>
      <c r="I13" s="52">
        <v>0</v>
      </c>
      <c r="J13" s="50">
        <v>0</v>
      </c>
      <c r="K13" s="50">
        <v>0</v>
      </c>
      <c r="L13" s="50">
        <v>0</v>
      </c>
      <c r="M13" s="51">
        <v>0</v>
      </c>
      <c r="N13" s="52">
        <f>H13</f>
        <v>0</v>
      </c>
      <c r="O13" s="91">
        <v>0</v>
      </c>
      <c r="P13" s="92">
        <f>(N13*O13)</f>
        <v>0</v>
      </c>
      <c r="Q13" s="79"/>
    </row>
    <row r="14" spans="1:17" ht="30.6" x14ac:dyDescent="0.3">
      <c r="A14" s="99"/>
      <c r="B14" s="26" t="s">
        <v>12</v>
      </c>
      <c r="C14" s="25" t="s">
        <v>101</v>
      </c>
      <c r="D14" s="55">
        <v>5</v>
      </c>
      <c r="E14" s="55">
        <v>12</v>
      </c>
      <c r="F14" s="55">
        <f t="shared" ref="F14:F18" si="5">(D14*E14)</f>
        <v>60</v>
      </c>
      <c r="G14" s="55">
        <v>120</v>
      </c>
      <c r="H14" s="57">
        <f t="shared" ref="H14:H18" si="6">F14*G14</f>
        <v>7200</v>
      </c>
      <c r="I14" s="58">
        <v>0</v>
      </c>
      <c r="J14" s="55">
        <v>0</v>
      </c>
      <c r="K14" s="55">
        <v>0</v>
      </c>
      <c r="L14" s="55">
        <v>0</v>
      </c>
      <c r="M14" s="57">
        <v>0</v>
      </c>
      <c r="N14" s="58">
        <f t="shared" ref="N14:N18" si="7">H14</f>
        <v>7200</v>
      </c>
      <c r="O14" s="59">
        <v>77.37</v>
      </c>
      <c r="P14" s="88">
        <f t="shared" ref="P14:P18" si="8">(N14*O14)</f>
        <v>557064</v>
      </c>
      <c r="Q14" s="79"/>
    </row>
    <row r="15" spans="1:17" ht="30.6" x14ac:dyDescent="0.3">
      <c r="A15" s="99" t="s">
        <v>13</v>
      </c>
      <c r="B15" s="27" t="s">
        <v>14</v>
      </c>
      <c r="C15" s="28" t="s">
        <v>101</v>
      </c>
      <c r="D15" s="50">
        <v>0</v>
      </c>
      <c r="E15" s="50">
        <v>0</v>
      </c>
      <c r="F15" s="50">
        <f t="shared" si="5"/>
        <v>0</v>
      </c>
      <c r="G15" s="50">
        <v>0</v>
      </c>
      <c r="H15" s="51">
        <f t="shared" si="6"/>
        <v>0</v>
      </c>
      <c r="I15" s="52">
        <v>0</v>
      </c>
      <c r="J15" s="50">
        <v>0</v>
      </c>
      <c r="K15" s="50">
        <v>0</v>
      </c>
      <c r="L15" s="50">
        <v>0</v>
      </c>
      <c r="M15" s="51">
        <v>0</v>
      </c>
      <c r="N15" s="52">
        <f t="shared" si="7"/>
        <v>0</v>
      </c>
      <c r="O15" s="91">
        <v>0</v>
      </c>
      <c r="P15" s="92">
        <f t="shared" si="8"/>
        <v>0</v>
      </c>
      <c r="Q15" s="79"/>
    </row>
    <row r="16" spans="1:17" ht="30.6" x14ac:dyDescent="0.3">
      <c r="A16" s="99"/>
      <c r="B16" s="26" t="s">
        <v>107</v>
      </c>
      <c r="C16" s="25" t="s">
        <v>101</v>
      </c>
      <c r="D16" s="55">
        <v>10</v>
      </c>
      <c r="E16" s="55">
        <v>12</v>
      </c>
      <c r="F16" s="55">
        <f t="shared" si="5"/>
        <v>120</v>
      </c>
      <c r="G16" s="55">
        <v>120</v>
      </c>
      <c r="H16" s="57">
        <f t="shared" si="6"/>
        <v>14400</v>
      </c>
      <c r="I16" s="58">
        <v>0</v>
      </c>
      <c r="J16" s="55">
        <v>0</v>
      </c>
      <c r="K16" s="55">
        <v>0</v>
      </c>
      <c r="L16" s="55">
        <v>0</v>
      </c>
      <c r="M16" s="57">
        <v>0</v>
      </c>
      <c r="N16" s="58">
        <f t="shared" si="7"/>
        <v>14400</v>
      </c>
      <c r="O16" s="59">
        <v>77.37</v>
      </c>
      <c r="P16" s="60">
        <f t="shared" si="8"/>
        <v>1114128</v>
      </c>
      <c r="Q16" s="79"/>
    </row>
    <row r="17" spans="1:20" ht="30.6" x14ac:dyDescent="0.3">
      <c r="A17" s="99" t="s">
        <v>15</v>
      </c>
      <c r="B17" s="27" t="s">
        <v>16</v>
      </c>
      <c r="C17" s="28" t="s">
        <v>101</v>
      </c>
      <c r="D17" s="50">
        <v>0</v>
      </c>
      <c r="E17" s="50">
        <v>0</v>
      </c>
      <c r="F17" s="50">
        <v>0</v>
      </c>
      <c r="G17" s="50">
        <v>0</v>
      </c>
      <c r="H17" s="51">
        <f t="shared" si="6"/>
        <v>0</v>
      </c>
      <c r="I17" s="52">
        <v>0</v>
      </c>
      <c r="J17" s="50">
        <v>0</v>
      </c>
      <c r="K17" s="50">
        <v>0</v>
      </c>
      <c r="L17" s="50">
        <v>0</v>
      </c>
      <c r="M17" s="51">
        <v>0</v>
      </c>
      <c r="N17" s="52">
        <f t="shared" si="7"/>
        <v>0</v>
      </c>
      <c r="O17" s="91">
        <v>0</v>
      </c>
      <c r="P17" s="92">
        <f t="shared" si="8"/>
        <v>0</v>
      </c>
      <c r="Q17" s="79"/>
    </row>
    <row r="18" spans="1:20" ht="30.6" x14ac:dyDescent="0.3">
      <c r="A18" s="99"/>
      <c r="B18" s="26" t="s">
        <v>17</v>
      </c>
      <c r="C18" s="25" t="s">
        <v>101</v>
      </c>
      <c r="D18" s="55">
        <v>5</v>
      </c>
      <c r="E18" s="55">
        <v>12</v>
      </c>
      <c r="F18" s="55">
        <f t="shared" si="5"/>
        <v>60</v>
      </c>
      <c r="G18" s="55">
        <v>120</v>
      </c>
      <c r="H18" s="57">
        <f t="shared" si="6"/>
        <v>7200</v>
      </c>
      <c r="I18" s="58">
        <v>0</v>
      </c>
      <c r="J18" s="55">
        <v>0</v>
      </c>
      <c r="K18" s="55">
        <v>0</v>
      </c>
      <c r="L18" s="55">
        <v>0</v>
      </c>
      <c r="M18" s="57">
        <v>0</v>
      </c>
      <c r="N18" s="58">
        <f t="shared" si="7"/>
        <v>7200</v>
      </c>
      <c r="O18" s="59">
        <v>77.37</v>
      </c>
      <c r="P18" s="88">
        <f t="shared" si="8"/>
        <v>557064</v>
      </c>
      <c r="Q18" s="79"/>
    </row>
    <row r="19" spans="1:20" ht="10.199999999999999" x14ac:dyDescent="0.3">
      <c r="A19" s="100" t="s">
        <v>18</v>
      </c>
      <c r="B19" s="101"/>
      <c r="C19" s="29"/>
      <c r="D19" s="61">
        <v>20</v>
      </c>
      <c r="E19" s="62">
        <f>SUM(F19/D19)</f>
        <v>12</v>
      </c>
      <c r="F19" s="61">
        <f>SUM(F13:F18)</f>
        <v>240</v>
      </c>
      <c r="G19" s="61">
        <f>SUM(H19/F19)</f>
        <v>120</v>
      </c>
      <c r="H19" s="66">
        <f>SUM(H13:H18)</f>
        <v>28800</v>
      </c>
      <c r="I19" s="90">
        <v>0</v>
      </c>
      <c r="J19" s="61">
        <v>0</v>
      </c>
      <c r="K19" s="61">
        <v>0</v>
      </c>
      <c r="L19" s="61">
        <v>0</v>
      </c>
      <c r="M19" s="66">
        <v>0</v>
      </c>
      <c r="N19" s="90">
        <f>SUM(N13:N18)</f>
        <v>28800</v>
      </c>
      <c r="O19" s="67">
        <v>77.37</v>
      </c>
      <c r="P19" s="68">
        <f>SUM(P13:P18)</f>
        <v>2228256</v>
      </c>
      <c r="Q19" s="79"/>
    </row>
    <row r="20" spans="1:20" ht="51" x14ac:dyDescent="0.3">
      <c r="A20" s="99" t="s">
        <v>19</v>
      </c>
      <c r="B20" s="26" t="s">
        <v>20</v>
      </c>
      <c r="C20" s="30">
        <v>25000</v>
      </c>
      <c r="D20" s="55">
        <v>15000</v>
      </c>
      <c r="E20" s="55">
        <v>1</v>
      </c>
      <c r="F20" s="55">
        <f>D20*E20</f>
        <v>15000</v>
      </c>
      <c r="G20" s="56">
        <v>0.05</v>
      </c>
      <c r="H20" s="57">
        <f>F20*G20</f>
        <v>750</v>
      </c>
      <c r="I20" s="58">
        <v>10000</v>
      </c>
      <c r="J20" s="55">
        <v>1</v>
      </c>
      <c r="K20" s="55">
        <v>10000</v>
      </c>
      <c r="L20" s="69">
        <v>1.67E-2</v>
      </c>
      <c r="M20" s="57">
        <f>K20*L20</f>
        <v>167</v>
      </c>
      <c r="N20" s="58">
        <f xml:space="preserve"> H20+M20</f>
        <v>917</v>
      </c>
      <c r="O20" s="59">
        <v>7.25</v>
      </c>
      <c r="P20" s="60">
        <f>(N20*O20)</f>
        <v>6648.25</v>
      </c>
      <c r="Q20" s="79"/>
    </row>
    <row r="21" spans="1:20" ht="40.799999999999997" x14ac:dyDescent="0.3">
      <c r="A21" s="99"/>
      <c r="B21" s="26" t="s">
        <v>21</v>
      </c>
      <c r="C21" s="25" t="s">
        <v>101</v>
      </c>
      <c r="D21" s="55">
        <v>5000</v>
      </c>
      <c r="E21" s="55">
        <v>1</v>
      </c>
      <c r="F21" s="55">
        <f>D21*E21</f>
        <v>5000</v>
      </c>
      <c r="G21" s="56">
        <v>0.25</v>
      </c>
      <c r="H21" s="57">
        <f>F21*G21</f>
        <v>1250</v>
      </c>
      <c r="I21" s="58">
        <v>0</v>
      </c>
      <c r="J21" s="55">
        <v>0</v>
      </c>
      <c r="K21" s="55">
        <v>0</v>
      </c>
      <c r="L21" s="56">
        <v>0</v>
      </c>
      <c r="M21" s="57">
        <v>0</v>
      </c>
      <c r="N21" s="58">
        <f>H21</f>
        <v>1250</v>
      </c>
      <c r="O21" s="59">
        <v>7.25</v>
      </c>
      <c r="P21" s="60">
        <f>(N21*O21)</f>
        <v>9062.5</v>
      </c>
      <c r="Q21" s="79"/>
      <c r="S21" s="84"/>
      <c r="T21" s="85"/>
    </row>
    <row r="22" spans="1:20" ht="10.199999999999999" x14ac:dyDescent="0.3">
      <c r="A22" s="100" t="s">
        <v>22</v>
      </c>
      <c r="B22" s="101"/>
      <c r="C22" s="29"/>
      <c r="D22" s="61">
        <f>SUM(D20)</f>
        <v>15000</v>
      </c>
      <c r="E22" s="62">
        <f>SUM(F22/D22)</f>
        <v>1.3333333333333333</v>
      </c>
      <c r="F22" s="61">
        <f>SUM(F20:F21)</f>
        <v>20000</v>
      </c>
      <c r="G22" s="62">
        <f>SUM(H22/F22)</f>
        <v>0.1</v>
      </c>
      <c r="H22" s="66">
        <f>SUM(H20:H21)</f>
        <v>2000</v>
      </c>
      <c r="I22" s="90">
        <v>10000</v>
      </c>
      <c r="J22" s="61">
        <v>1</v>
      </c>
      <c r="K22" s="61">
        <v>10000</v>
      </c>
      <c r="L22" s="70">
        <v>1.67E-2</v>
      </c>
      <c r="M22" s="63">
        <v>167</v>
      </c>
      <c r="N22" s="64">
        <f>SUM(N20:N21)</f>
        <v>2167</v>
      </c>
      <c r="O22" s="67">
        <v>7.25</v>
      </c>
      <c r="P22" s="65">
        <f>SUM(P20:P21)</f>
        <v>15710.75</v>
      </c>
      <c r="Q22" s="79"/>
    </row>
    <row r="23" spans="1:20" s="86" customFormat="1" ht="10.8" thickBot="1" x14ac:dyDescent="0.35">
      <c r="A23" s="71" t="s">
        <v>23</v>
      </c>
      <c r="B23" s="72"/>
      <c r="C23" s="71"/>
      <c r="D23" s="73">
        <f>SUM(D22,D19,D12)</f>
        <v>15025</v>
      </c>
      <c r="E23" s="74">
        <f>(F23/D23)</f>
        <v>3.0269550748752079</v>
      </c>
      <c r="F23" s="73">
        <f>SUM(F22,F19,F12)</f>
        <v>45480</v>
      </c>
      <c r="G23" s="74">
        <f>SUM(H23/F23)</f>
        <v>1.1977792436235708</v>
      </c>
      <c r="H23" s="93">
        <f>SUM(H22,H19,H12)</f>
        <v>54475</v>
      </c>
      <c r="I23" s="94">
        <v>10000</v>
      </c>
      <c r="J23" s="73">
        <v>1</v>
      </c>
      <c r="K23" s="73">
        <v>10000</v>
      </c>
      <c r="L23" s="77">
        <v>1.67E-2</v>
      </c>
      <c r="M23" s="75">
        <v>167</v>
      </c>
      <c r="N23" s="76">
        <f>SUM(N22,N19,N12)</f>
        <v>54642</v>
      </c>
      <c r="O23" s="78">
        <f>SUM(P23/N23)</f>
        <v>48.549357636982542</v>
      </c>
      <c r="P23" s="89">
        <f>SUM(P22,P19,P12)</f>
        <v>2652834</v>
      </c>
      <c r="Q23" s="79"/>
    </row>
    <row r="25" spans="1:20" x14ac:dyDescent="0.3">
      <c r="K25" s="87">
        <f>SUM(F23,K23)</f>
        <v>55480</v>
      </c>
    </row>
  </sheetData>
  <mergeCells count="10">
    <mergeCell ref="I2:M2"/>
    <mergeCell ref="C2:H2"/>
    <mergeCell ref="A20:A21"/>
    <mergeCell ref="A22:B22"/>
    <mergeCell ref="A5:A11"/>
    <mergeCell ref="A12:B12"/>
    <mergeCell ref="A13:A14"/>
    <mergeCell ref="A15:A16"/>
    <mergeCell ref="A17:A18"/>
    <mergeCell ref="A19:B19"/>
  </mergeCells>
  <pageMargins left="1" right="1" top="1" bottom="1" header="0.5" footer="0.5"/>
  <pageSetup fitToHeight="0" orientation="landscape" r:id="rId1"/>
  <headerFooter>
    <oddHeader>&amp;A</oddHeader>
  </headerFooter>
  <ignoredErrors>
    <ignoredError sqref="N12 N19 F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opLeftCell="A8" workbookViewId="0">
      <selection activeCell="G11" sqref="G11"/>
    </sheetView>
  </sheetViews>
  <sheetFormatPr defaultRowHeight="14.4" x14ac:dyDescent="0.3"/>
  <cols>
    <col min="2" max="2" width="10.88671875" customWidth="1"/>
    <col min="6" max="6" width="14.88671875" customWidth="1"/>
    <col min="7" max="7" width="24" customWidth="1"/>
  </cols>
  <sheetData>
    <row r="1" spans="1:7" ht="21.6" hidden="1" x14ac:dyDescent="0.3">
      <c r="A1" s="1" t="s">
        <v>24</v>
      </c>
      <c r="B1" s="1" t="s">
        <v>25</v>
      </c>
      <c r="C1" s="1" t="s">
        <v>26</v>
      </c>
      <c r="D1" s="1" t="s">
        <v>27</v>
      </c>
      <c r="E1" s="1" t="s">
        <v>28</v>
      </c>
      <c r="F1" s="1" t="s">
        <v>29</v>
      </c>
    </row>
    <row r="2" spans="1:7" ht="42" hidden="1" x14ac:dyDescent="0.3">
      <c r="A2" s="2" t="s">
        <v>30</v>
      </c>
      <c r="B2" s="5" t="s">
        <v>31</v>
      </c>
      <c r="C2" s="5" t="s">
        <v>32</v>
      </c>
      <c r="D2" s="5" t="s">
        <v>33</v>
      </c>
      <c r="E2" s="5" t="s">
        <v>34</v>
      </c>
      <c r="F2" s="5" t="s">
        <v>35</v>
      </c>
      <c r="G2" t="e">
        <f>D2*E2</f>
        <v>#VALUE!</v>
      </c>
    </row>
    <row r="3" spans="1:7" ht="21.6" hidden="1" x14ac:dyDescent="0.3">
      <c r="A3" s="2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</row>
    <row r="4" spans="1:7" hidden="1" x14ac:dyDescent="0.3">
      <c r="A4" s="3" t="s">
        <v>42</v>
      </c>
      <c r="B4" s="6" t="s">
        <v>43</v>
      </c>
      <c r="C4" s="6" t="s">
        <v>44</v>
      </c>
      <c r="D4" s="6" t="s">
        <v>45</v>
      </c>
      <c r="E4" s="5" t="s">
        <v>40</v>
      </c>
      <c r="F4" s="6" t="s">
        <v>46</v>
      </c>
    </row>
    <row r="5" spans="1:7" ht="21.6" hidden="1" x14ac:dyDescent="0.3">
      <c r="A5" s="3" t="s">
        <v>47</v>
      </c>
      <c r="B5" s="7" t="s">
        <v>48</v>
      </c>
      <c r="C5" s="7" t="s">
        <v>49</v>
      </c>
      <c r="D5" s="7" t="s">
        <v>50</v>
      </c>
      <c r="E5" s="7" t="s">
        <v>51</v>
      </c>
      <c r="F5" s="8" t="s">
        <v>52</v>
      </c>
    </row>
    <row r="6" spans="1:7" hidden="1" x14ac:dyDescent="0.3">
      <c r="A6" s="4"/>
      <c r="B6" s="9"/>
      <c r="C6" s="9"/>
      <c r="D6" s="9"/>
      <c r="E6" s="9"/>
      <c r="F6" s="10"/>
    </row>
    <row r="7" spans="1:7" hidden="1" x14ac:dyDescent="0.3"/>
    <row r="8" spans="1:7" x14ac:dyDescent="0.3">
      <c r="A8" s="24" t="s">
        <v>53</v>
      </c>
      <c r="B8" s="24"/>
      <c r="C8" s="24"/>
      <c r="D8" s="24"/>
      <c r="E8" s="24"/>
      <c r="F8" s="24"/>
    </row>
    <row r="10" spans="1:7" ht="36.6" x14ac:dyDescent="0.3">
      <c r="A10" s="11" t="s">
        <v>54</v>
      </c>
      <c r="B10" s="11" t="s">
        <v>55</v>
      </c>
      <c r="C10" s="11" t="s">
        <v>56</v>
      </c>
      <c r="D10" s="11" t="s">
        <v>57</v>
      </c>
      <c r="E10" s="11" t="s">
        <v>58</v>
      </c>
      <c r="F10" s="11" t="s">
        <v>59</v>
      </c>
    </row>
    <row r="11" spans="1:7" ht="60.6" x14ac:dyDescent="0.3">
      <c r="A11" s="12" t="s">
        <v>60</v>
      </c>
      <c r="B11" s="13" t="s">
        <v>61</v>
      </c>
      <c r="C11" s="13" t="s">
        <v>62</v>
      </c>
      <c r="D11" s="13" t="s">
        <v>63</v>
      </c>
      <c r="E11" s="14">
        <v>18.38</v>
      </c>
      <c r="F11" s="20">
        <f>488448.5*0.5</f>
        <v>244224.25</v>
      </c>
      <c r="G11" t="s">
        <v>64</v>
      </c>
    </row>
    <row r="12" spans="1:7" ht="24.6" x14ac:dyDescent="0.3">
      <c r="A12" s="12" t="s">
        <v>65</v>
      </c>
      <c r="B12" s="13" t="s">
        <v>66</v>
      </c>
      <c r="C12" s="13" t="s">
        <v>67</v>
      </c>
      <c r="D12" s="13" t="s">
        <v>68</v>
      </c>
      <c r="E12" s="15">
        <v>54.94</v>
      </c>
      <c r="F12" s="20">
        <v>1887298.88</v>
      </c>
    </row>
    <row r="13" spans="1:7" x14ac:dyDescent="0.3">
      <c r="A13" s="12" t="s">
        <v>69</v>
      </c>
      <c r="B13" s="16" t="s">
        <v>70</v>
      </c>
      <c r="C13" s="16" t="s">
        <v>71</v>
      </c>
      <c r="D13" s="16" t="s">
        <v>72</v>
      </c>
      <c r="E13" s="15">
        <v>7.25</v>
      </c>
      <c r="F13" s="20">
        <v>18125</v>
      </c>
    </row>
    <row r="14" spans="1:7" x14ac:dyDescent="0.3">
      <c r="A14" s="12" t="s">
        <v>73</v>
      </c>
      <c r="B14" s="17" t="s">
        <v>74</v>
      </c>
      <c r="C14" s="17" t="s">
        <v>75</v>
      </c>
      <c r="D14" s="17" t="s">
        <v>76</v>
      </c>
      <c r="E14" s="15"/>
      <c r="F14" s="21">
        <f>SUM(F11:F13)</f>
        <v>2149648.13</v>
      </c>
      <c r="G14" s="23">
        <f>F14*0.33</f>
        <v>709383.88289999997</v>
      </c>
    </row>
    <row r="15" spans="1:7" x14ac:dyDescent="0.3">
      <c r="A15" s="18"/>
      <c r="B15" s="19"/>
      <c r="C15" s="19"/>
      <c r="D15" s="19"/>
      <c r="E15" s="19"/>
      <c r="F15" s="22">
        <f>F14+G14</f>
        <v>2859032.0129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0A621DF277514EA67755A6330B8181" ma:contentTypeVersion="11" ma:contentTypeDescription="Create a new document." ma:contentTypeScope="" ma:versionID="a9edff0eaf45996b0e36a8becf415f19">
  <xsd:schema xmlns:xsd="http://www.w3.org/2001/XMLSchema" xmlns:xs="http://www.w3.org/2001/XMLSchema" xmlns:p="http://schemas.microsoft.com/office/2006/metadata/properties" xmlns:ns3="77be19f8-ff85-4989-9602-d9e0f77e5ce3" xmlns:ns4="000ddfdc-4fbf-44b7-8d5e-4f78f8e1859b" targetNamespace="http://schemas.microsoft.com/office/2006/metadata/properties" ma:root="true" ma:fieldsID="8fbb0a8b8721cfa9eb465cc8bbcfdc4f" ns3:_="" ns4:_="">
    <xsd:import namespace="77be19f8-ff85-4989-9602-d9e0f77e5ce3"/>
    <xsd:import namespace="000ddfdc-4fbf-44b7-8d5e-4f78f8e185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be19f8-ff85-4989-9602-d9e0f77e5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ddfdc-4fbf-44b7-8d5e-4f78f8e185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467590-6F6F-4746-9D77-90D7282D6B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be19f8-ff85-4989-9602-d9e0f77e5ce3"/>
    <ds:schemaRef ds:uri="000ddfdc-4fbf-44b7-8d5e-4f78f8e185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0E0E67-CA88-4439-9995-1BD02DF171E2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00ddfdc-4fbf-44b7-8d5e-4f78f8e1859b"/>
    <ds:schemaRef ds:uri="77be19f8-ff85-4989-9602-d9e0f77e5ce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MPP Burden Table</vt:lpstr>
      <vt:lpstr>Cost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lywilliams</dc:creator>
  <cp:keywords/>
  <dc:description/>
  <cp:lastModifiedBy>Franklin, Jamia - FNS</cp:lastModifiedBy>
  <cp:revision/>
  <cp:lastPrinted>2022-01-21T22:24:08Z</cp:lastPrinted>
  <dcterms:created xsi:type="dcterms:W3CDTF">2013-01-08T21:49:18Z</dcterms:created>
  <dcterms:modified xsi:type="dcterms:W3CDTF">2025-05-21T18:40:29Z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0x010100210A621DF277514EA67755A6330B8181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  <property fmtid="{D5CDD505-2E9C-101B-9397-08002B2CF9AE}" pid="9" name="xd_Signature">
    <vt:bool>false</vt:bool>
  </property>
  <property fmtid="{D5CDD505-2E9C-101B-9397-08002B2CF9AE}" pid="10" name="ComplianceAssetId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