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66925"/>
  <mc:AlternateContent xmlns:mc="http://schemas.openxmlformats.org/markup-compatibility/2006">
    <mc:Choice Requires="x15">
      <x15ac:absPath xmlns:x15ac="http://schemas.microsoft.com/office/spreadsheetml/2010/11/ac" url="https://easternresearchgroup.sharepoint.com/sites/CAAICRRenewals/Shared Documents/General/FY25_Drafts/1783.12 NESHAP for Flexible Polyurethane Foam Product/Send to EPA/"/>
    </mc:Choice>
  </mc:AlternateContent>
  <xr:revisionPtr revIDLastSave="162" documentId="8_{D298CCED-73F5-42EF-9D04-1DB55B1D09E7}" xr6:coauthVersionLast="47" xr6:coauthVersionMax="47" xr10:uidLastSave="{E00D0EC7-9E93-49DF-AEF4-9CA1532155D4}"/>
  <bookViews>
    <workbookView xWindow="-120" yWindow="-120" windowWidth="29040" windowHeight="15720" activeTab="1" xr2:uid="{00000000-000D-0000-FFFF-FFFF00000000}"/>
  </bookViews>
  <sheets>
    <sheet name="Summary" sheetId="10" r:id="rId1"/>
    <sheet name="Table 1a" sheetId="1" r:id="rId2"/>
    <sheet name="Table 1b" sheetId="4" r:id="rId3"/>
    <sheet name="Table 1c" sheetId="3" r:id="rId4"/>
    <sheet name="Table 2" sheetId="2" r:id="rId5"/>
    <sheet name="Capital O&amp;M" sheetId="7" r:id="rId6"/>
    <sheet name="Responses" sheetId="8" r:id="rId7"/>
    <sheet name="Respondents" sheetId="9" r:id="rId8"/>
  </sheets>
  <definedNames>
    <definedName name="_MON_1328517027" localSheetId="4">'Table 2'!$A$3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3" l="1"/>
  <c r="E7" i="3"/>
  <c r="I34" i="4"/>
  <c r="I9" i="4"/>
  <c r="B3" i="10"/>
  <c r="D11" i="2" l="1"/>
  <c r="F11" i="2" s="1"/>
  <c r="C33" i="4" l="1"/>
  <c r="B33" i="4"/>
  <c r="D31" i="4"/>
  <c r="F31" i="4" s="1"/>
  <c r="D30" i="4"/>
  <c r="F30" i="4" s="1"/>
  <c r="D29" i="4"/>
  <c r="D27" i="4"/>
  <c r="F27" i="4" s="1"/>
  <c r="C22" i="4"/>
  <c r="B22" i="4"/>
  <c r="D21" i="4"/>
  <c r="F21" i="4" s="1"/>
  <c r="D20" i="4"/>
  <c r="F20" i="4" s="1"/>
  <c r="D19" i="4"/>
  <c r="F19" i="4" s="1"/>
  <c r="D18" i="4"/>
  <c r="F18" i="4" s="1"/>
  <c r="D17" i="4"/>
  <c r="F17" i="4" s="1"/>
  <c r="D16" i="4"/>
  <c r="F16" i="4" s="1"/>
  <c r="D15" i="4"/>
  <c r="F15" i="4" s="1"/>
  <c r="D11" i="4"/>
  <c r="F11" i="4" s="1"/>
  <c r="D9" i="4"/>
  <c r="G7" i="3"/>
  <c r="B7" i="3"/>
  <c r="D22" i="4" l="1"/>
  <c r="D33" i="4"/>
  <c r="H17" i="4"/>
  <c r="G17" i="4"/>
  <c r="H27" i="4"/>
  <c r="G27" i="4"/>
  <c r="I27" i="4" s="1"/>
  <c r="H18" i="4"/>
  <c r="G18" i="4"/>
  <c r="H19" i="4"/>
  <c r="G19" i="4"/>
  <c r="I19" i="4" s="1"/>
  <c r="H30" i="4"/>
  <c r="G30" i="4"/>
  <c r="G20" i="4"/>
  <c r="H20" i="4"/>
  <c r="G31" i="4"/>
  <c r="H31" i="4"/>
  <c r="G11" i="4"/>
  <c r="H11" i="4"/>
  <c r="H21" i="4"/>
  <c r="G21" i="4"/>
  <c r="H15" i="4"/>
  <c r="G15" i="4"/>
  <c r="I15" i="4"/>
  <c r="F9" i="4"/>
  <c r="F29" i="4"/>
  <c r="G16" i="4"/>
  <c r="H16" i="4"/>
  <c r="I17" i="4" l="1"/>
  <c r="I31" i="4"/>
  <c r="I16" i="4"/>
  <c r="I11" i="4"/>
  <c r="I21" i="4"/>
  <c r="I30" i="4"/>
  <c r="I18" i="4"/>
  <c r="I20" i="4"/>
  <c r="H29" i="4"/>
  <c r="G29" i="4"/>
  <c r="H9" i="4"/>
  <c r="G9" i="4"/>
  <c r="D12" i="2"/>
  <c r="F12" i="2" s="1"/>
  <c r="G12" i="2" s="1"/>
  <c r="D10" i="2"/>
  <c r="F10" i="2" s="1"/>
  <c r="D9" i="2"/>
  <c r="F9" i="2" s="1"/>
  <c r="D8" i="2"/>
  <c r="F8" i="2" s="1"/>
  <c r="G8" i="2" s="1"/>
  <c r="D7" i="2"/>
  <c r="F7" i="2" s="1"/>
  <c r="D6" i="2"/>
  <c r="F6" i="2" s="1"/>
  <c r="D17" i="1"/>
  <c r="D31" i="1"/>
  <c r="F31" i="1" s="1"/>
  <c r="D30" i="1"/>
  <c r="F30" i="1" s="1"/>
  <c r="H30" i="1" s="1"/>
  <c r="D29" i="1"/>
  <c r="F29" i="1" s="1"/>
  <c r="D27" i="1"/>
  <c r="F27" i="1" s="1"/>
  <c r="C33" i="1"/>
  <c r="B33" i="1"/>
  <c r="D21" i="1"/>
  <c r="F21" i="1" s="1"/>
  <c r="G21" i="1" s="1"/>
  <c r="D20" i="1"/>
  <c r="F20" i="1" s="1"/>
  <c r="G20" i="1" s="1"/>
  <c r="D19" i="1"/>
  <c r="F19" i="1" s="1"/>
  <c r="D18" i="1"/>
  <c r="F18" i="1" s="1"/>
  <c r="D16" i="1"/>
  <c r="F16" i="1" s="1"/>
  <c r="D15" i="1"/>
  <c r="F15" i="1" s="1"/>
  <c r="B22" i="1"/>
  <c r="C22" i="1"/>
  <c r="D11" i="1"/>
  <c r="F11" i="1" s="1"/>
  <c r="D9" i="1"/>
  <c r="F9" i="1" s="1"/>
  <c r="F22" i="4" l="1"/>
  <c r="C6" i="3" s="1"/>
  <c r="F33" i="4"/>
  <c r="D6" i="3" s="1"/>
  <c r="G27" i="1"/>
  <c r="H27" i="1"/>
  <c r="I27" i="1" s="1"/>
  <c r="H29" i="1"/>
  <c r="G29" i="1"/>
  <c r="I29" i="1" s="1"/>
  <c r="H16" i="1"/>
  <c r="G16" i="1"/>
  <c r="H18" i="1"/>
  <c r="I18" i="1" s="1"/>
  <c r="G18" i="1"/>
  <c r="G19" i="1"/>
  <c r="H19" i="1"/>
  <c r="I19" i="1" s="1"/>
  <c r="G31" i="1"/>
  <c r="H31" i="1"/>
  <c r="D22" i="1"/>
  <c r="G15" i="1"/>
  <c r="H15" i="1"/>
  <c r="I15" i="1" s="1"/>
  <c r="H20" i="1"/>
  <c r="I22" i="4"/>
  <c r="F17" i="1"/>
  <c r="D33" i="1"/>
  <c r="I29" i="4"/>
  <c r="I33" i="4" s="1"/>
  <c r="I20" i="1"/>
  <c r="G11" i="1"/>
  <c r="H11" i="1"/>
  <c r="G30" i="1"/>
  <c r="I30" i="1" s="1"/>
  <c r="H21" i="1"/>
  <c r="I21" i="1" s="1"/>
  <c r="G7" i="2"/>
  <c r="H7" i="2"/>
  <c r="G11" i="2"/>
  <c r="H11" i="2"/>
  <c r="H9" i="2"/>
  <c r="G9" i="2"/>
  <c r="G6" i="2"/>
  <c r="H6" i="2"/>
  <c r="G10" i="2"/>
  <c r="H10" i="2"/>
  <c r="H8" i="2"/>
  <c r="I8" i="2" s="1"/>
  <c r="H12" i="2"/>
  <c r="I12" i="2" s="1"/>
  <c r="G9" i="1"/>
  <c r="H9" i="1"/>
  <c r="E6" i="3" l="1"/>
  <c r="I31" i="1"/>
  <c r="I33" i="1" s="1"/>
  <c r="F34" i="4"/>
  <c r="I16" i="1"/>
  <c r="F33" i="1"/>
  <c r="D5" i="3" s="1"/>
  <c r="D7" i="3" s="1"/>
  <c r="I36" i="4"/>
  <c r="I11" i="2"/>
  <c r="I10" i="2"/>
  <c r="I6" i="2"/>
  <c r="I9" i="2"/>
  <c r="I7" i="2"/>
  <c r="H17" i="1"/>
  <c r="G17" i="1"/>
  <c r="I11" i="1"/>
  <c r="F13" i="2"/>
  <c r="I9" i="1"/>
  <c r="I13" i="2" l="1"/>
  <c r="F6" i="3"/>
  <c r="I17" i="1"/>
  <c r="I22" i="1" s="1"/>
  <c r="F22" i="1"/>
  <c r="C5" i="3" s="1"/>
  <c r="I34" i="1" l="1"/>
  <c r="I36" i="1" s="1"/>
  <c r="F34" i="1"/>
  <c r="F5" i="3" l="1"/>
  <c r="F7" i="3" s="1"/>
  <c r="B5" i="10" s="1"/>
  <c r="C7" i="3"/>
  <c r="E5" i="3"/>
  <c r="B4" i="10" l="1"/>
  <c r="B2" i="10"/>
</calcChain>
</file>

<file path=xl/sharedStrings.xml><?xml version="1.0" encoding="utf-8"?>
<sst xmlns="http://schemas.openxmlformats.org/spreadsheetml/2006/main" count="302" uniqueCount="148">
  <si>
    <t>ICR Summary Information</t>
  </si>
  <si>
    <t>Hours Per Response</t>
  </si>
  <si>
    <t>Number of Respondents</t>
  </si>
  <si>
    <t>Total Estimated Burden Hours</t>
  </si>
  <si>
    <t>Total Estimated Costs</t>
  </si>
  <si>
    <t>Annualized Capital O&amp;M</t>
  </si>
  <si>
    <t>N/A</t>
  </si>
  <si>
    <t>Form Number</t>
  </si>
  <si>
    <r>
      <t xml:space="preserve">Table 1a: Annual Respondent Burden and Cost for Private Facilities </t>
    </r>
    <r>
      <rPr>
        <b/>
        <sz val="12"/>
        <color theme="1"/>
        <rFont val="Times New Roman"/>
        <family val="1"/>
      </rPr>
      <t>– NESHAP for Flexible Polyurethane Foam Product (40 CFR Part 63, Subpart  III) (Renewal)</t>
    </r>
  </si>
  <si>
    <t>Burden Item</t>
  </si>
  <si>
    <t>A</t>
  </si>
  <si>
    <t>B</t>
  </si>
  <si>
    <t>C</t>
  </si>
  <si>
    <t>D</t>
  </si>
  <si>
    <t>E</t>
  </si>
  <si>
    <t>F</t>
  </si>
  <si>
    <t>G</t>
  </si>
  <si>
    <t>H</t>
  </si>
  <si>
    <t>Note to OAQPS: Previous ICRs indicated that at least one facility is owned by the federal government.  This was confirmed by reviewing the 2014 RTR facility list. The burden has been separated into into two tables to account for private labor rates for 11 facilities (mix of slabstock and molded/rebond sources), and federal labor rates for the 1 facility, which appears to be a molded/rebond source.</t>
  </si>
  <si>
    <t>Person Hours Per Occurrence</t>
  </si>
  <si>
    <t>Number of Occurrences Per Respondent Per Year</t>
  </si>
  <si>
    <t>Person Hours Per Respondent Per Year (C=AxB)</t>
  </si>
  <si>
    <r>
      <t xml:space="preserve">Respondents Per Year </t>
    </r>
    <r>
      <rPr>
        <b/>
        <vertAlign val="superscript"/>
        <sz val="10"/>
        <color rgb="FF000000"/>
        <rFont val="Times New Roman"/>
        <family val="1"/>
      </rPr>
      <t>a</t>
    </r>
  </si>
  <si>
    <t>Technical Person-Hours Per Year (E=CxD)</t>
  </si>
  <si>
    <t>Management Person- Hours Per Year
(E x 0.05)</t>
  </si>
  <si>
    <t>Clerical Person Hours Per Year
(E x 0.10)</t>
  </si>
  <si>
    <r>
      <t xml:space="preserve">Cost ($) </t>
    </r>
    <r>
      <rPr>
        <b/>
        <vertAlign val="superscript"/>
        <sz val="10"/>
        <color rgb="FF000000"/>
        <rFont val="Times New Roman"/>
        <family val="1"/>
      </rPr>
      <t>b</t>
    </r>
  </si>
  <si>
    <t>1. Applications</t>
  </si>
  <si>
    <t>Labor Rates</t>
  </si>
  <si>
    <t>2. Survey and studies</t>
  </si>
  <si>
    <t>Management</t>
  </si>
  <si>
    <t>3. Acquisition, Installation, and Utilization of Tech. &amp; Systems</t>
  </si>
  <si>
    <t>Technical</t>
  </si>
  <si>
    <t>4. Reporting Requirements</t>
  </si>
  <si>
    <t>Clerical</t>
  </si>
  <si>
    <t>A. Familiarization with instructions</t>
  </si>
  <si>
    <t>B. Required Activities</t>
  </si>
  <si>
    <r>
      <t xml:space="preserve">Monitoring of Emissions Operations, Slabstock Facilities - Storage Tank Measurements </t>
    </r>
    <r>
      <rPr>
        <vertAlign val="superscript"/>
        <sz val="10"/>
        <color rgb="FF000000"/>
        <rFont val="Times New Roman"/>
        <family val="1"/>
      </rPr>
      <t>c</t>
    </r>
  </si>
  <si>
    <t>C. Create Information</t>
  </si>
  <si>
    <t xml:space="preserve">   Included in 4B and 5E</t>
  </si>
  <si>
    <t>D. Gather Existing Information</t>
  </si>
  <si>
    <t>E. Write Report</t>
  </si>
  <si>
    <r>
      <t xml:space="preserve">Initial notification </t>
    </r>
    <r>
      <rPr>
        <vertAlign val="superscript"/>
        <sz val="10"/>
        <color rgb="FF000000"/>
        <rFont val="Times New Roman"/>
        <family val="1"/>
      </rPr>
      <t>d</t>
    </r>
  </si>
  <si>
    <r>
      <t xml:space="preserve">Notification of modification/reconstruction </t>
    </r>
    <r>
      <rPr>
        <vertAlign val="superscript"/>
        <sz val="10"/>
        <color rgb="FF000000"/>
        <rFont val="Times New Roman"/>
        <family val="1"/>
      </rPr>
      <t>d</t>
    </r>
  </si>
  <si>
    <r>
      <t xml:space="preserve">Notification of Special Compliance Requirements </t>
    </r>
    <r>
      <rPr>
        <vertAlign val="superscript"/>
        <sz val="10"/>
        <color rgb="FF000000"/>
        <rFont val="Times New Roman"/>
        <family val="1"/>
      </rPr>
      <t>e</t>
    </r>
    <r>
      <rPr>
        <sz val="10"/>
        <color rgb="FF000000"/>
        <rFont val="Times New Roman"/>
        <family val="1"/>
      </rPr>
      <t xml:space="preserve"> </t>
    </r>
  </si>
  <si>
    <r>
      <t xml:space="preserve">      Pre-compliance Report </t>
    </r>
    <r>
      <rPr>
        <vertAlign val="superscript"/>
        <sz val="10"/>
        <color rgb="FF000000"/>
        <rFont val="Times New Roman"/>
        <family val="1"/>
      </rPr>
      <t>d</t>
    </r>
  </si>
  <si>
    <r>
      <t xml:space="preserve">      Notification of Compliance Status </t>
    </r>
    <r>
      <rPr>
        <vertAlign val="superscript"/>
        <sz val="10"/>
        <color rgb="FF000000"/>
        <rFont val="Times New Roman"/>
        <family val="1"/>
      </rPr>
      <t>d</t>
    </r>
  </si>
  <si>
    <r>
      <t xml:space="preserve">Semiannual Reports </t>
    </r>
    <r>
      <rPr>
        <vertAlign val="superscript"/>
        <sz val="10"/>
        <color rgb="FF000000"/>
        <rFont val="Times New Roman"/>
        <family val="1"/>
      </rPr>
      <t>f</t>
    </r>
  </si>
  <si>
    <r>
      <t xml:space="preserve">Annual Compliance Certifications </t>
    </r>
    <r>
      <rPr>
        <vertAlign val="superscript"/>
        <sz val="10"/>
        <color rgb="FF000000"/>
        <rFont val="Times New Roman"/>
        <family val="1"/>
      </rPr>
      <t>g</t>
    </r>
  </si>
  <si>
    <t xml:space="preserve">Subtotal for Reporting Requirements  </t>
  </si>
  <si>
    <t>5. Recordkeeping Requirements</t>
  </si>
  <si>
    <t xml:space="preserve">    Included in 4A</t>
  </si>
  <si>
    <t>B. Plan activities</t>
  </si>
  <si>
    <t xml:space="preserve">    Included in 4B</t>
  </si>
  <si>
    <t>C. Implement activities</t>
  </si>
  <si>
    <t>D. Develop record system</t>
  </si>
  <si>
    <r>
      <t xml:space="preserve">E. Time to enter information: records of  monitoring and operations </t>
    </r>
    <r>
      <rPr>
        <vertAlign val="superscript"/>
        <sz val="10"/>
        <color rgb="FF000000"/>
        <rFont val="Times New Roman"/>
        <family val="1"/>
      </rPr>
      <t>a</t>
    </r>
    <r>
      <rPr>
        <sz val="10"/>
        <color rgb="FF000000"/>
        <rFont val="Times New Roman"/>
        <family val="1"/>
      </rPr>
      <t xml:space="preserve">  </t>
    </r>
  </si>
  <si>
    <t>Slabstock producers</t>
  </si>
  <si>
    <t xml:space="preserve">Molded/rebond facilities   </t>
  </si>
  <si>
    <t>F. Train personnel</t>
  </si>
  <si>
    <t>G. Audits</t>
  </si>
  <si>
    <t xml:space="preserve">Subtotal for Recordkeeping Requirements </t>
  </si>
  <si>
    <r>
      <t xml:space="preserve">TOTAL LABOR BURDEN AND COSTS (rounded) </t>
    </r>
    <r>
      <rPr>
        <b/>
        <vertAlign val="superscript"/>
        <sz val="10"/>
        <color rgb="FF000000"/>
        <rFont val="Times New Roman"/>
        <family val="1"/>
      </rPr>
      <t>h</t>
    </r>
  </si>
  <si>
    <r>
      <t xml:space="preserve">TOTAL CAPITAL AND O&amp;M COST (rounded) </t>
    </r>
    <r>
      <rPr>
        <b/>
        <vertAlign val="superscript"/>
        <sz val="10"/>
        <color theme="1"/>
        <rFont val="Times New Roman"/>
        <family val="1"/>
      </rPr>
      <t>h</t>
    </r>
  </si>
  <si>
    <r>
      <t xml:space="preserve">GRAND TOTAL (rounded) </t>
    </r>
    <r>
      <rPr>
        <b/>
        <vertAlign val="superscript"/>
        <sz val="10"/>
        <color theme="1"/>
        <rFont val="Times New Roman"/>
        <family val="1"/>
      </rPr>
      <t>h</t>
    </r>
  </si>
  <si>
    <t>Assumptions:</t>
  </si>
  <si>
    <r>
      <rPr>
        <vertAlign val="superscript"/>
        <sz val="10"/>
        <color theme="1"/>
        <rFont val="Times New Roman"/>
        <family val="1"/>
      </rPr>
      <t>a</t>
    </r>
    <r>
      <rPr>
        <sz val="10"/>
        <color theme="1"/>
        <rFont val="Times New Roman"/>
        <family val="1"/>
      </rPr>
      <t xml:space="preserve"> We have assumed that there are approximately 6 existing slabstock foam producers and 6 existing molded/rebond foam producers for a total of 12 existing foam producers (i.e., respondents) that are major sources and subject to the NESHAP subpart III. We </t>
    </r>
    <r>
      <rPr>
        <sz val="10"/>
        <rFont val="Times New Roman"/>
        <family val="1"/>
      </rPr>
      <t>have further assumed that there will be no new foam producers commencing operations over the period of this ICR. Therefore, the average number of respondents per year for this ICR is estimated to be 12 and 11 of these facilities are private sector facilities.</t>
    </r>
  </si>
  <si>
    <r>
      <t>b</t>
    </r>
    <r>
      <rPr>
        <sz val="10"/>
        <color rgb="FF000000"/>
        <rFont val="Times New Roman"/>
        <family val="1"/>
      </rPr>
      <t xml:space="preserve">  This ICR uses the following labor rates: Managerial $172.41 ($82.10+ 110%); Technical $141.75 ($67.50 + 110%); and Clerical $71.36 ($33.98 + 110%). These rates are from the United States Department of Labor, Bureau of Labor Statistics, December 2023, “Table 2. Civilian workers by occupational and industry group.” The rates are from column 1, “Total compensation.” The rates are increased by 110 percent to account for varying industry wage rates and the additional overhead business costs of employing workers beyond their wages and benefits, including business expenses associated with hiring, training, and equipping their employees.</t>
    </r>
  </si>
  <si>
    <r>
      <rPr>
        <vertAlign val="superscript"/>
        <sz val="10"/>
        <color theme="1"/>
        <rFont val="Times New Roman"/>
        <family val="1"/>
      </rPr>
      <t>c</t>
    </r>
    <r>
      <rPr>
        <sz val="10"/>
        <color theme="1"/>
        <rFont val="Times New Roman"/>
        <family val="1"/>
      </rPr>
      <t xml:space="preserve"> Molded/rebond foam producers only have recordkeeping and reporting requirements.</t>
    </r>
  </si>
  <si>
    <r>
      <rPr>
        <vertAlign val="superscript"/>
        <sz val="10"/>
        <color theme="1"/>
        <rFont val="Times New Roman"/>
        <family val="1"/>
      </rPr>
      <t xml:space="preserve">d </t>
    </r>
    <r>
      <rPr>
        <sz val="10"/>
        <color theme="1"/>
        <rFont val="Times New Roman"/>
        <family val="1"/>
      </rPr>
      <t>We have assumed that all existing sources are in compliance with the initial rule require</t>
    </r>
    <r>
      <rPr>
        <sz val="10"/>
        <rFont val="Times New Roman"/>
        <family val="1"/>
      </rPr>
      <t>ments and no reconstructions will occur during this ICR renewal period.</t>
    </r>
  </si>
  <si>
    <r>
      <rPr>
        <vertAlign val="superscript"/>
        <sz val="10"/>
        <color theme="1"/>
        <rFont val="Times New Roman"/>
        <family val="1"/>
      </rPr>
      <t>e</t>
    </r>
    <r>
      <rPr>
        <sz val="10"/>
        <color theme="1"/>
        <rFont val="Times New Roman"/>
        <family val="1"/>
      </rPr>
      <t xml:space="preserve"> We have determined that there will be no sources submitting a special compliance report for this ICR since the compliance date for this rule has passed.</t>
    </r>
  </si>
  <si>
    <r>
      <rPr>
        <vertAlign val="superscript"/>
        <sz val="10"/>
        <color theme="1"/>
        <rFont val="Times New Roman"/>
        <family val="1"/>
      </rPr>
      <t>f</t>
    </r>
    <r>
      <rPr>
        <sz val="10"/>
        <color theme="1"/>
        <rFont val="Times New Roman"/>
        <family val="1"/>
      </rPr>
      <t xml:space="preserve"> Only slabstock foam producers are required to submit semiannual reports.</t>
    </r>
  </si>
  <si>
    <r>
      <rPr>
        <vertAlign val="superscript"/>
        <sz val="10"/>
        <color theme="1"/>
        <rFont val="Times New Roman"/>
        <family val="1"/>
      </rPr>
      <t>g</t>
    </r>
    <r>
      <rPr>
        <sz val="10"/>
        <color theme="1"/>
        <rFont val="Times New Roman"/>
        <family val="1"/>
      </rPr>
      <t xml:space="preserve"> All respondents are required to submit annual compliance certifications.</t>
    </r>
  </si>
  <si>
    <r>
      <rPr>
        <vertAlign val="superscript"/>
        <sz val="10"/>
        <color theme="1"/>
        <rFont val="Times New Roman"/>
        <family val="1"/>
      </rPr>
      <t>h</t>
    </r>
    <r>
      <rPr>
        <sz val="10"/>
        <color theme="1"/>
        <rFont val="Times New Roman"/>
        <family val="1"/>
      </rPr>
      <t xml:space="preserve"> Totals have been rounded to 3 significant figures. Figures may not add exactly due to rounding.</t>
    </r>
  </si>
  <si>
    <r>
      <t xml:space="preserve">Table 1b: Annual Respondent Burden and Cost for Federal Facilities </t>
    </r>
    <r>
      <rPr>
        <b/>
        <sz val="12"/>
        <color theme="1"/>
        <rFont val="Times New Roman"/>
        <family val="1"/>
      </rPr>
      <t>– NESHAP for Flexible Polyurethane Foam Product (40 CFR Part 63, Subpart III)</t>
    </r>
    <r>
      <rPr>
        <b/>
        <sz val="12"/>
        <color rgb="FF000000"/>
        <rFont val="Times New Roman"/>
        <family val="1"/>
      </rPr>
      <t xml:space="preserve"> (Renewal)</t>
    </r>
  </si>
  <si>
    <t>Management Person Hours Per Year
(E x 0.05)</t>
  </si>
  <si>
    <t xml:space="preserve">Technical </t>
  </si>
  <si>
    <t>Subtotal for Reporting Requirements</t>
  </si>
  <si>
    <r>
      <t xml:space="preserve">TOTAL LABOR BURDEN and COSTS (rounded) </t>
    </r>
    <r>
      <rPr>
        <b/>
        <vertAlign val="superscript"/>
        <sz val="10"/>
        <color rgb="FF000000"/>
        <rFont val="Times New Roman"/>
        <family val="1"/>
      </rPr>
      <t>h</t>
    </r>
  </si>
  <si>
    <r>
      <rPr>
        <vertAlign val="superscript"/>
        <sz val="10"/>
        <color theme="1"/>
        <rFont val="Times New Roman"/>
        <family val="1"/>
      </rPr>
      <t>a</t>
    </r>
    <r>
      <rPr>
        <sz val="10"/>
        <color theme="1"/>
        <rFont val="Times New Roman"/>
        <family val="1"/>
      </rPr>
      <t xml:space="preserve"> We have assumed that there are approximately 6 existing slabstock foam producers and 6 existing molded/rebond foam producers for a total of 12 existing foam producers (i.e., respondents) that are major sources and subject to the NESHAP subpart III.  We have further assumed that there will be no new foam producers commencing operations over the period of this ICR. Therefore, the average number of respondents per year for this ICR is estimated to</t>
    </r>
    <r>
      <rPr>
        <sz val="10"/>
        <rFont val="Times New Roman"/>
        <family val="1"/>
      </rPr>
      <t xml:space="preserve"> be 12 and 1 of these facilities is a federal government facility. This federal facility is assumed to be a molded/rebond source.</t>
    </r>
  </si>
  <si>
    <r>
      <rPr>
        <vertAlign val="superscript"/>
        <sz val="10"/>
        <color theme="1"/>
        <rFont val="Times New Roman"/>
        <family val="1"/>
      </rPr>
      <t>b</t>
    </r>
    <r>
      <rPr>
        <sz val="10"/>
        <color theme="1"/>
        <rFont val="Times New Roman"/>
        <family val="1"/>
      </rPr>
      <t xml:space="preserve"> This cost is based on the average hourly labor rate as follows: Managerial $76.91 (GS-13, Step 5, $48.07 + 60%); Technical $57.07 (GS-12, Step 1, $35.67 + 60%); and Clerical $30.88 (GS-6, Step 3, $19.30+ 60%). This ICR assumes that Managerial hours are 5 percent of Technical hours, and Clerical hours are 10 percent of Technical hours. These rates are from the Office of Personnel Management (OPM), 2024 General Schedule, which excludes locality, rates of pay. The rates have been increased by 60 percent to account for the benefit packages available to government employees.</t>
    </r>
  </si>
  <si>
    <r>
      <rPr>
        <vertAlign val="superscript"/>
        <sz val="10"/>
        <color theme="1"/>
        <rFont val="Times New Roman"/>
        <family val="1"/>
      </rPr>
      <t xml:space="preserve">d </t>
    </r>
    <r>
      <rPr>
        <sz val="10"/>
        <color theme="1"/>
        <rFont val="Times New Roman"/>
        <family val="1"/>
      </rPr>
      <t>We have assumed that all existing sources are in compliance with the initial rule requirements.</t>
    </r>
  </si>
  <si>
    <t xml:space="preserve">Table 1c: Annual Respondent Burden and Cost Breakdown by Affected Sector – NESHAP for Flexible Polyurethane Foam Product (40 CFR Part 63, Subpart III) (Renewal) </t>
  </si>
  <si>
    <t>Affected Sector</t>
  </si>
  <si>
    <t>Number of Responses</t>
  </si>
  <si>
    <t>Labor Hours</t>
  </si>
  <si>
    <t>Labor Cost</t>
  </si>
  <si>
    <t>Capital and O&amp;M Cost</t>
  </si>
  <si>
    <t>Reporting</t>
  </si>
  <si>
    <t>Recordkeeping</t>
  </si>
  <si>
    <t>Total</t>
  </si>
  <si>
    <t>Private</t>
  </si>
  <si>
    <t>Public (Federal)</t>
  </si>
  <si>
    <t>Total (rounded)</t>
  </si>
  <si>
    <t>hrs/response</t>
  </si>
  <si>
    <r>
      <t xml:space="preserve">Table 2: Average Annual EPA Burden and Cost </t>
    </r>
    <r>
      <rPr>
        <b/>
        <sz val="12"/>
        <color theme="1"/>
        <rFont val="Times New Roman"/>
        <family val="1"/>
      </rPr>
      <t xml:space="preserve">– NESHAP for Flexible Polyurethane Foam Product (40 CFR Part 63, Subpart III) (Renewal) </t>
    </r>
  </si>
  <si>
    <t xml:space="preserve">   </t>
  </si>
  <si>
    <t>EPA Hours per Occurrence</t>
  </si>
  <si>
    <t>Number of Occurrences Per Year</t>
  </si>
  <si>
    <t>EPA Person Hours Per Year
(A x B)</t>
  </si>
  <si>
    <r>
      <t xml:space="preserve">Plants Per Year </t>
    </r>
    <r>
      <rPr>
        <b/>
        <vertAlign val="superscript"/>
        <sz val="10"/>
        <color rgb="FF000000"/>
        <rFont val="Times New Roman"/>
        <family val="1"/>
      </rPr>
      <t>a</t>
    </r>
  </si>
  <si>
    <t>Technical Hours Per Year
(C x D)</t>
  </si>
  <si>
    <t>Management Hours Per Year
(E x 0.05)</t>
  </si>
  <si>
    <t>Clerical Hours Per Year
(E x 0.10)</t>
  </si>
  <si>
    <r>
      <t xml:space="preserve">Initial Notification </t>
    </r>
    <r>
      <rPr>
        <vertAlign val="superscript"/>
        <sz val="10"/>
        <color rgb="FF000000"/>
        <rFont val="Times New Roman"/>
        <family val="1"/>
      </rPr>
      <t>c</t>
    </r>
  </si>
  <si>
    <r>
      <t xml:space="preserve">Notification of Reconstruction/Modification </t>
    </r>
    <r>
      <rPr>
        <vertAlign val="superscript"/>
        <sz val="10"/>
        <color rgb="FF000000"/>
        <rFont val="Times New Roman"/>
        <family val="1"/>
      </rPr>
      <t>c</t>
    </r>
    <r>
      <rPr>
        <sz val="10"/>
        <color rgb="FF000000"/>
        <rFont val="Times New Roman"/>
        <family val="1"/>
      </rPr>
      <t xml:space="preserve"> </t>
    </r>
  </si>
  <si>
    <r>
      <t xml:space="preserve">Pre-compliance Report </t>
    </r>
    <r>
      <rPr>
        <vertAlign val="superscript"/>
        <sz val="10"/>
        <color rgb="FF000000"/>
        <rFont val="Times New Roman"/>
        <family val="1"/>
      </rPr>
      <t>c</t>
    </r>
  </si>
  <si>
    <r>
      <t xml:space="preserve">Notification of Special Compliance Requirements </t>
    </r>
    <r>
      <rPr>
        <vertAlign val="superscript"/>
        <sz val="10"/>
        <color rgb="FF000000"/>
        <rFont val="Times New Roman"/>
        <family val="1"/>
      </rPr>
      <t>d</t>
    </r>
  </si>
  <si>
    <r>
      <t>Notification of Compliance Status</t>
    </r>
    <r>
      <rPr>
        <vertAlign val="superscript"/>
        <sz val="10"/>
        <color rgb="FF000000"/>
        <rFont val="Times New Roman"/>
        <family val="1"/>
      </rPr>
      <t xml:space="preserve"> c</t>
    </r>
  </si>
  <si>
    <r>
      <t>Semiannual Reports</t>
    </r>
    <r>
      <rPr>
        <vertAlign val="superscript"/>
        <sz val="10"/>
        <color rgb="FF000000"/>
        <rFont val="Times New Roman"/>
        <family val="1"/>
      </rPr>
      <t xml:space="preserve"> e</t>
    </r>
  </si>
  <si>
    <r>
      <t>Annual Compliance Certifications</t>
    </r>
    <r>
      <rPr>
        <vertAlign val="superscript"/>
        <sz val="10"/>
        <color rgb="FF000000"/>
        <rFont val="Times New Roman"/>
        <family val="1"/>
      </rPr>
      <t xml:space="preserve"> f</t>
    </r>
  </si>
  <si>
    <r>
      <t xml:space="preserve">TOTAL (rounded) </t>
    </r>
    <r>
      <rPr>
        <b/>
        <vertAlign val="superscript"/>
        <sz val="10"/>
        <color rgb="FF000000"/>
        <rFont val="Times New Roman"/>
        <family val="1"/>
      </rPr>
      <t>g</t>
    </r>
  </si>
  <si>
    <r>
      <rPr>
        <vertAlign val="superscript"/>
        <sz val="9"/>
        <color theme="1"/>
        <rFont val="Times New Roman"/>
        <family val="1"/>
      </rPr>
      <t>a</t>
    </r>
    <r>
      <rPr>
        <sz val="9"/>
        <color theme="1"/>
        <rFont val="Times New Roman"/>
        <family val="1"/>
      </rPr>
      <t xml:space="preserve"> We have assumed that there are approximately 6 existing slabstock foam producers and 6 existing molded/rebond foam producers for a total of 12 existing foam producers (i.e., respondents) that are major sources and subject to the NESHAP subpart III.  We have further assumed that there will be no new foam producers commencing operations over the period of this ICR. Therefore, the average number of respondents per year for this ICR is estimated to be 12.</t>
    </r>
  </si>
  <si>
    <r>
      <rPr>
        <vertAlign val="superscript"/>
        <sz val="9"/>
        <color theme="1"/>
        <rFont val="Times New Roman"/>
        <family val="1"/>
      </rPr>
      <t>b</t>
    </r>
    <r>
      <rPr>
        <sz val="9"/>
        <color theme="1"/>
        <rFont val="Times New Roman"/>
        <family val="1"/>
      </rPr>
      <t xml:space="preserve"> This cost is based on the average hourly labor rate as follows: Managerial $76.91 (GS-13, Step 5, $48.07 + 60%); Technical $57.07 (GS-12, Step 1, $35.67 + 60%); and Clerical $30.88 (GS-6, Step 3, $19.30+ 60%). This ICR assumes that Managerial hours are 5 percent of Technical hours, and Clerical hours are 10 percent of Technical hours. These rates are from the Office of Personnel Management (OPM), 2024 General Schedule, which excludes locality, rates of pay. The rates have been increased by 60 percent to account for the benefit packages available to government employees.</t>
    </r>
  </si>
  <si>
    <r>
      <rPr>
        <vertAlign val="superscript"/>
        <sz val="9"/>
        <color theme="1"/>
        <rFont val="Times New Roman"/>
        <family val="1"/>
      </rPr>
      <t>c</t>
    </r>
    <r>
      <rPr>
        <sz val="9"/>
        <color theme="1"/>
        <rFont val="Times New Roman"/>
        <family val="1"/>
      </rPr>
      <t xml:space="preserve"> We have assumed that all existing sources are in compliance with the initial rule requirements. </t>
    </r>
  </si>
  <si>
    <r>
      <rPr>
        <vertAlign val="superscript"/>
        <sz val="9"/>
        <color theme="1"/>
        <rFont val="Times New Roman"/>
        <family val="1"/>
      </rPr>
      <t>d</t>
    </r>
    <r>
      <rPr>
        <sz val="9"/>
        <color theme="1"/>
        <rFont val="Times New Roman"/>
        <family val="1"/>
      </rPr>
      <t xml:space="preserve"> We have determined that there will be no sources submitting a special compliance report for this ICR since the compliance date for this rule has passed.</t>
    </r>
  </si>
  <si>
    <r>
      <rPr>
        <vertAlign val="superscript"/>
        <sz val="9"/>
        <color theme="1"/>
        <rFont val="Times New Roman"/>
        <family val="1"/>
      </rPr>
      <t>e</t>
    </r>
    <r>
      <rPr>
        <sz val="9"/>
        <color theme="1"/>
        <rFont val="Times New Roman"/>
        <family val="1"/>
      </rPr>
      <t xml:space="preserve"> Only slabstock foam producers are required to submit semiannual reports.</t>
    </r>
  </si>
  <si>
    <r>
      <rPr>
        <vertAlign val="superscript"/>
        <sz val="9"/>
        <color theme="1"/>
        <rFont val="Times New Roman"/>
        <family val="1"/>
      </rPr>
      <t>f</t>
    </r>
    <r>
      <rPr>
        <sz val="9"/>
        <color theme="1"/>
        <rFont val="Times New Roman"/>
        <family val="1"/>
      </rPr>
      <t xml:space="preserve"> All respondents are required to submit annual compliance certifications.</t>
    </r>
  </si>
  <si>
    <r>
      <rPr>
        <vertAlign val="superscript"/>
        <sz val="9"/>
        <color theme="1"/>
        <rFont val="Times New Roman"/>
        <family val="1"/>
      </rPr>
      <t>g</t>
    </r>
    <r>
      <rPr>
        <sz val="9"/>
        <color theme="1"/>
        <rFont val="Times New Roman"/>
        <family val="1"/>
      </rPr>
      <t xml:space="preserve"> Totals have been rounded to 3 significant figures. Figures may not add exactly due to rounding.</t>
    </r>
  </si>
  <si>
    <t>The only type of industry costs associated with the information collection activity in the regulations are labor costs. There are no capital/startup or operation and maintenance costs.</t>
  </si>
  <si>
    <t>Total Annual Responses</t>
  </si>
  <si>
    <t>(A)</t>
  </si>
  <si>
    <t>(B)</t>
  </si>
  <si>
    <t>(C)</t>
  </si>
  <si>
    <t>(D)</t>
  </si>
  <si>
    <t>(E)</t>
  </si>
  <si>
    <t>Number of Existing Respondents That Keep Records But Do Not Submit Reports</t>
  </si>
  <si>
    <t>Information Collection Activity</t>
  </si>
  <si>
    <t>E=(BxC)+D</t>
  </si>
  <si>
    <t>Initial Notification</t>
  </si>
  <si>
    <t>Notification of Reconstruction/Modification</t>
  </si>
  <si>
    <t>Pre-compliance Report</t>
  </si>
  <si>
    <t>Notification of Special Compliance Requirements</t>
  </si>
  <si>
    <r>
      <t>Notification of Compliance Status</t>
    </r>
    <r>
      <rPr>
        <vertAlign val="superscript"/>
        <sz val="10"/>
        <color rgb="FF000000"/>
        <rFont val="Times New Roman"/>
        <family val="1"/>
      </rPr>
      <t xml:space="preserve"> </t>
    </r>
  </si>
  <si>
    <r>
      <t xml:space="preserve">Semiannual Reports </t>
    </r>
    <r>
      <rPr>
        <vertAlign val="superscript"/>
        <sz val="10"/>
        <color rgb="FF000000"/>
        <rFont val="Times New Roman"/>
        <family val="1"/>
      </rPr>
      <t xml:space="preserve">a </t>
    </r>
  </si>
  <si>
    <r>
      <t>Annual Compliance Certifications</t>
    </r>
    <r>
      <rPr>
        <vertAlign val="superscript"/>
        <sz val="10"/>
        <color rgb="FF000000"/>
        <rFont val="Times New Roman"/>
        <family val="1"/>
      </rPr>
      <t xml:space="preserve"> b</t>
    </r>
  </si>
  <si>
    <r>
      <t>a</t>
    </r>
    <r>
      <rPr>
        <sz val="12"/>
        <color rgb="FF000000"/>
        <rFont val="Times New Roman"/>
        <family val="1"/>
      </rPr>
      <t xml:space="preserve"> </t>
    </r>
    <r>
      <rPr>
        <sz val="10"/>
        <color rgb="FF000000"/>
        <rFont val="Times New Roman"/>
        <family val="1"/>
      </rPr>
      <t>Only slabstock foam producers are required to submit semiannual reports.</t>
    </r>
  </si>
  <si>
    <r>
      <t>b</t>
    </r>
    <r>
      <rPr>
        <sz val="12"/>
        <color rgb="FF000000"/>
        <rFont val="Times New Roman"/>
        <family val="1"/>
      </rPr>
      <t xml:space="preserve"> </t>
    </r>
    <r>
      <rPr>
        <sz val="10"/>
        <color rgb="FF000000"/>
        <rFont val="Times New Roman"/>
        <family val="1"/>
      </rPr>
      <t>All respondents are required to submit annual compliance certifications.</t>
    </r>
  </si>
  <si>
    <t>Respondents That Submit Reports</t>
  </si>
  <si>
    <t>Respondents That Do Not Submit Any Reports</t>
  </si>
  <si>
    <t>Year</t>
  </si>
  <si>
    <r>
      <t xml:space="preserve">Number of New Respondents </t>
    </r>
    <r>
      <rPr>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</si>
  <si>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</si>
  <si>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</si>
  <si>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</si>
  <si>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</si>
  <si>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</si>
  <si>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a</t>
    </r>
    <r>
      <rPr>
        <sz val="12"/>
        <color rgb="FF000000"/>
        <rFont val="Times New Roman"/>
        <family val="1"/>
      </rPr>
      <t xml:space="preserve"> </t>
    </r>
    <r>
      <rPr>
        <sz val="10"/>
        <color rgb="FF000000"/>
        <rFont val="Times New Roman"/>
        <family val="1"/>
      </rPr>
      <t>New respondents include sources with constructed, reconstructed and modified affected facilities.</t>
    </r>
    <r>
      <rPr>
        <sz val="10"/>
        <color rgb="FFFF0000"/>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</si>
</sst>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26" x14ac:knownFonts="1">
    <font>
      <sz val="11"/>
      <color theme="1"/>
      <name val="Calibri"/>
      <family val="2"/>
      <scheme val="minor"/>
    </font>
    <font>
      <sz val="9"/>
      <color theme="1"/>
      <name val="Times New Roman"/>
      <family val="1"/>
    </font>
    <font>
      <sz val="12"/>
      <color theme="1"/>
      <name val="Times New Roman"/>
      <family val="1"/>
    </font>
    <font>
      <b/>
      <sz val="12"/>
      <color theme="1"/>
      <name val="Times New Roman"/>
      <family val="1"/>
    </font>
    <font>
      <b/>
      <sz val="12"/>
      <color rgb="FF000000"/>
      <name val="Times New Roman"/>
      <family val="1"/>
    </font>
    <font>
      <sz val="10"/>
      <color theme="1"/>
      <name val="Times New Roman"/>
      <family val="1"/>
    </font>
    <font>
      <b/>
      <sz val="10"/>
      <color rgb="FF000000"/>
      <name val="Times New Roman"/>
      <family val="1"/>
    </font>
    <font>
      <b/>
      <vertAlign val="superscript"/>
      <sz val="10"/>
      <color rgb="FF000000"/>
      <name val="Times New Roman"/>
      <family val="1"/>
    </font>
    <font>
      <b/>
      <sz val="10"/>
      <color theme="1"/>
      <name val="Times New Roman"/>
      <family val="1"/>
    </font>
    <font>
      <sz val="10"/>
      <color rgb="FF000000"/>
      <name val="Times New Roman"/>
      <family val="1"/>
    </font>
    <font>
      <vertAlign val="superscript"/>
      <sz val="10"/>
      <color rgb="FF000000"/>
      <name val="Times New Roman"/>
      <family val="1"/>
    </font>
    <font>
      <b/>
      <i/>
      <sz val="10"/>
      <color rgb="FF000000"/>
      <name val="Times New Roman"/>
      <family val="1"/>
    </font>
    <font>
      <b/>
      <sz val="9"/>
      <color theme="1"/>
      <name val="Times New Roman"/>
      <family val="1"/>
    </font>
    <font>
      <vertAlign val="superscript"/>
      <sz val="9"/>
      <color theme="1"/>
      <name val="Times New Roman"/>
      <family val="1"/>
    </font>
    <font>
      <b/>
      <i/>
      <sz val="10"/>
      <color theme="1"/>
      <name val="Times New Roman"/>
      <family val="1"/>
    </font>
    <font>
      <sz val="10"/>
      <color rgb="FFFF0000"/>
      <name val="Times New Roman"/>
      <family val="1"/>
    </font>
    <font>
      <b/>
      <vertAlign val="superscript"/>
      <sz val="10"/>
      <color theme="1"/>
      <name val="Times New Roman"/>
      <family val="1"/>
    </font>
    <font>
      <vertAlign val="superscript"/>
      <sz val="10"/>
      <color theme="1"/>
      <name val="Times New Roman"/>
      <family val="1"/>
    </font>
    <font>
      <sz val="10"/>
      <name val="Times New Roman"/>
      <family val="1"/>
    </font>
    <font>
      <b/>
      <sz val="10"/>
      <name val="Times New Roman"/>
      <family val="1"/>
    </font>
    <font>
      <sz val="12"/>
      <color rgb="FF000000"/>
      <name val="Times New Roman"/>
      <family val="1"/>
    </font>
    <font>
      <b/>
      <sz val="9"/>
      <color rgb="FF000000"/>
      <name val="Times New Roman"/>
      <family val="1"/>
    </font>
    <font>
      <sz val="9"/>
      <color rgb="FF000000"/>
      <name val="Times New Roman"/>
      <family val="1"/>
    </font>
    <font>
      <vertAlign val="superscript"/>
      <sz val="12"/>
      <color rgb="FF000000"/>
      <name val="Times New Roman"/>
      <family val="1"/>
    </font>
    <font>
      <b/>
      <sz val="11"/>
      <color rgb="FF000000"/>
      <name val="Times New Roman"/>
      <family val="1"/>
    </font>
    <font>
      <sz val="11"/>
      <color rgb="FF000000"/>
      <name val="Times New Roman"/>
      <family val="1"/>
    </font>
  </fonts>
  <fills count="3">
    <fill>
      <patternFill patternType="none"/>
    </fill>
    <fill>
      <patternFill patternType="gray125"/>
    </fill>
    <fill>
      <patternFill patternType="solid">
        <fgColor rgb="FFFFFFFF"/>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rgb="FF000000"/>
      </right>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s>
  <cellStyleXfs count="1">
    <xf numFmtId="0" fontId="0" fillId="0" borderId="0"/>
  </cellStyleXfs>
  <cellXfs count="131">
    <xf numFmtId="0" fontId="0" fillId="0" borderId="0" xfId="0"/>
    <xf numFmtId="0" fontId="2" fillId="0" borderId="0" xfId="0" applyFont="1" applyAlignment="1">
      <alignment vertical="center"/>
    </xf>
    <xf numFmtId="0" fontId="1"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horizontal="left" vertical="center" wrapText="1" indent="1"/>
    </xf>
    <xf numFmtId="0" fontId="6" fillId="0" borderId="1" xfId="0" applyFont="1" applyBorder="1" applyAlignment="1">
      <alignment horizontal="center" vertical="center" wrapText="1"/>
    </xf>
    <xf numFmtId="0" fontId="9" fillId="0" borderId="1" xfId="0" applyFont="1" applyBorder="1" applyAlignment="1">
      <alignment horizontal="left" vertical="center" wrapText="1" indent="1"/>
    </xf>
    <xf numFmtId="0" fontId="9" fillId="0" borderId="1" xfId="0" applyFont="1" applyBorder="1" applyAlignment="1">
      <alignment horizontal="center" vertical="center" wrapText="1"/>
    </xf>
    <xf numFmtId="6" fontId="5" fillId="0" borderId="1" xfId="0" applyNumberFormat="1" applyFont="1" applyBorder="1" applyAlignment="1">
      <alignment horizontal="right" vertical="center" wrapText="1"/>
    </xf>
    <xf numFmtId="8" fontId="5" fillId="0" borderId="1" xfId="0" applyNumberFormat="1" applyFont="1" applyBorder="1" applyAlignment="1">
      <alignment horizontal="right" vertical="center" wrapText="1"/>
    </xf>
    <xf numFmtId="6" fontId="8" fillId="0" borderId="1" xfId="0" applyNumberFormat="1" applyFont="1" applyBorder="1" applyAlignment="1">
      <alignment horizontal="right" vertical="center" wrapText="1"/>
    </xf>
    <xf numFmtId="0" fontId="9" fillId="0" borderId="0" xfId="0" applyFont="1" applyAlignment="1">
      <alignment horizontal="center" vertical="center" wrapText="1"/>
    </xf>
    <xf numFmtId="6" fontId="8" fillId="0" borderId="0" xfId="0" applyNumberFormat="1" applyFont="1" applyAlignment="1">
      <alignment horizontal="right" vertical="center" wrapText="1"/>
    </xf>
    <xf numFmtId="0" fontId="12" fillId="0" borderId="0" xfId="0" applyFont="1" applyAlignment="1">
      <alignment vertical="center"/>
    </xf>
    <xf numFmtId="3" fontId="6" fillId="0" borderId="0" xfId="0" applyNumberFormat="1" applyFont="1" applyAlignment="1">
      <alignment horizontal="center" vertical="center" wrapText="1"/>
    </xf>
    <xf numFmtId="0" fontId="6"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right" vertical="center" wrapText="1"/>
    </xf>
    <xf numFmtId="0" fontId="9" fillId="0" borderId="1" xfId="0" applyFont="1" applyBorder="1" applyAlignment="1">
      <alignment horizontal="left" vertical="center" wrapText="1" indent="2"/>
    </xf>
    <xf numFmtId="0" fontId="5" fillId="0" borderId="1" xfId="0" applyFont="1" applyBorder="1" applyAlignment="1">
      <alignment horizontal="right" vertical="center" wrapText="1" indent="1"/>
    </xf>
    <xf numFmtId="0" fontId="9" fillId="0" borderId="1" xfId="0" applyFont="1" applyBorder="1" applyAlignment="1">
      <alignment vertical="center" wrapText="1"/>
    </xf>
    <xf numFmtId="0" fontId="11" fillId="0" borderId="1" xfId="0" applyFont="1" applyBorder="1" applyAlignment="1">
      <alignment horizontal="justify" vertical="center" wrapText="1"/>
    </xf>
    <xf numFmtId="0" fontId="14" fillId="0" borderId="1" xfId="0" applyFont="1" applyBorder="1" applyAlignment="1">
      <alignment horizontal="center" vertical="center" wrapText="1"/>
    </xf>
    <xf numFmtId="6" fontId="14" fillId="0" borderId="1" xfId="0" applyNumberFormat="1" applyFont="1" applyBorder="1" applyAlignment="1">
      <alignment horizontal="right" vertical="center" wrapText="1"/>
    </xf>
    <xf numFmtId="0" fontId="5" fillId="0" borderId="1" xfId="0" applyFont="1" applyBorder="1" applyAlignment="1">
      <alignment vertical="top" wrapText="1"/>
    </xf>
    <xf numFmtId="0" fontId="6" fillId="0" borderId="0" xfId="0" applyFont="1" applyAlignment="1">
      <alignment horizontal="left" vertical="center"/>
    </xf>
    <xf numFmtId="0" fontId="5" fillId="0" borderId="0" xfId="0" applyFont="1"/>
    <xf numFmtId="0" fontId="8" fillId="0" borderId="0" xfId="0" applyFont="1" applyAlignment="1">
      <alignment horizontal="left" vertical="center"/>
    </xf>
    <xf numFmtId="1" fontId="5" fillId="0" borderId="0" xfId="0" applyNumberFormat="1" applyFont="1"/>
    <xf numFmtId="0" fontId="8"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indent="1"/>
    </xf>
    <xf numFmtId="0" fontId="15" fillId="0" borderId="0" xfId="0" applyFont="1" applyAlignment="1">
      <alignment wrapText="1"/>
    </xf>
    <xf numFmtId="0" fontId="15" fillId="0" borderId="0" xfId="0" applyFont="1"/>
    <xf numFmtId="0" fontId="5" fillId="0" borderId="3" xfId="0" applyFont="1" applyBorder="1" applyAlignment="1">
      <alignment horizontal="center" vertical="center" wrapText="1"/>
    </xf>
    <xf numFmtId="0" fontId="5" fillId="0" borderId="1" xfId="0" applyFont="1" applyBorder="1"/>
    <xf numFmtId="0" fontId="8" fillId="0" borderId="1" xfId="0" applyFont="1" applyBorder="1"/>
    <xf numFmtId="0" fontId="8" fillId="0" borderId="0" xfId="0" applyFont="1"/>
    <xf numFmtId="0" fontId="19" fillId="2" borderId="1" xfId="0" applyFont="1" applyFill="1" applyBorder="1" applyAlignment="1">
      <alignment horizontal="center" vertical="center"/>
    </xf>
    <xf numFmtId="0" fontId="18" fillId="0" borderId="1" xfId="0" applyFont="1" applyBorder="1" applyAlignment="1">
      <alignment vertical="center"/>
    </xf>
    <xf numFmtId="0" fontId="18" fillId="0" borderId="1" xfId="0" applyFont="1" applyBorder="1" applyAlignment="1">
      <alignment horizontal="center" vertical="center"/>
    </xf>
    <xf numFmtId="3" fontId="18" fillId="0" borderId="1" xfId="0" applyNumberFormat="1" applyFont="1" applyBorder="1" applyAlignment="1">
      <alignment horizontal="center" vertical="center"/>
    </xf>
    <xf numFmtId="6" fontId="18" fillId="0" borderId="1" xfId="0" applyNumberFormat="1" applyFont="1" applyBorder="1" applyAlignment="1">
      <alignment horizontal="center" vertical="center"/>
    </xf>
    <xf numFmtId="0" fontId="19" fillId="0" borderId="1" xfId="0" applyFont="1" applyBorder="1" applyAlignment="1">
      <alignment vertical="center"/>
    </xf>
    <xf numFmtId="0" fontId="19" fillId="0" borderId="1" xfId="0" applyFont="1" applyBorder="1" applyAlignment="1">
      <alignment horizontal="center" vertical="center"/>
    </xf>
    <xf numFmtId="3" fontId="19" fillId="0" borderId="1" xfId="0" applyNumberFormat="1" applyFont="1" applyBorder="1" applyAlignment="1">
      <alignment horizontal="center" vertical="center"/>
    </xf>
    <xf numFmtId="6" fontId="19" fillId="0" borderId="1" xfId="0" applyNumberFormat="1" applyFont="1" applyBorder="1" applyAlignment="1">
      <alignment horizontal="center" vertical="center"/>
    </xf>
    <xf numFmtId="0" fontId="9" fillId="0" borderId="3" xfId="0" applyFont="1" applyBorder="1" applyAlignment="1">
      <alignment horizontal="left" vertical="center" wrapText="1"/>
    </xf>
    <xf numFmtId="0" fontId="9" fillId="0" borderId="1" xfId="0" applyFont="1" applyBorder="1" applyAlignment="1">
      <alignment horizontal="left" vertical="center" wrapText="1"/>
    </xf>
    <xf numFmtId="0" fontId="6" fillId="0" borderId="1" xfId="0" applyFont="1" applyBorder="1" applyAlignment="1">
      <alignment horizontal="left" vertical="center" wrapText="1"/>
    </xf>
    <xf numFmtId="164" fontId="18" fillId="0" borderId="1" xfId="0" applyNumberFormat="1" applyFont="1" applyBorder="1"/>
    <xf numFmtId="0" fontId="22" fillId="0" borderId="0" xfId="0" applyFont="1" applyAlignment="1">
      <alignment horizontal="center" vertical="center" wrapText="1"/>
    </xf>
    <xf numFmtId="0" fontId="22" fillId="0" borderId="11" xfId="0" applyFont="1" applyBorder="1" applyAlignment="1">
      <alignment horizontal="center" vertical="center" wrapText="1"/>
    </xf>
    <xf numFmtId="0" fontId="22" fillId="0" borderId="0" xfId="0" applyFont="1" applyAlignment="1">
      <alignment vertical="center" wrapText="1"/>
    </xf>
    <xf numFmtId="0" fontId="22" fillId="0" borderId="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0" fillId="0" borderId="14" xfId="0" applyBorder="1" applyAlignment="1">
      <alignment vertical="top" wrapText="1"/>
    </xf>
    <xf numFmtId="0" fontId="22" fillId="0" borderId="4" xfId="0" applyFont="1" applyBorder="1" applyAlignment="1">
      <alignment horizontal="center" vertical="center" wrapText="1"/>
    </xf>
    <xf numFmtId="0" fontId="21"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9" fillId="0" borderId="19" xfId="0" applyFont="1" applyBorder="1" applyAlignment="1">
      <alignment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9" fillId="0" borderId="22" xfId="0" applyFont="1" applyBorder="1" applyAlignment="1">
      <alignment vertical="center" wrapText="1"/>
    </xf>
    <xf numFmtId="0" fontId="22" fillId="0" borderId="23" xfId="0" applyFont="1" applyBorder="1" applyAlignment="1">
      <alignment horizontal="center" vertical="center" wrapText="1"/>
    </xf>
    <xf numFmtId="0" fontId="9" fillId="0" borderId="24" xfId="0" applyFont="1" applyBorder="1" applyAlignment="1">
      <alignment vertical="center" wrapText="1"/>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23" fillId="0" borderId="0" xfId="0" applyFont="1" applyAlignment="1">
      <alignment horizontal="left" vertical="center" indent="2"/>
    </xf>
    <xf numFmtId="0" fontId="23" fillId="0" borderId="0" xfId="0" applyFont="1" applyAlignment="1">
      <alignment vertical="center"/>
    </xf>
    <xf numFmtId="0" fontId="9" fillId="0" borderId="23"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2"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25" fillId="0" borderId="7" xfId="0" applyFont="1" applyBorder="1" applyAlignment="1">
      <alignment vertical="center" wrapText="1"/>
    </xf>
    <xf numFmtId="0" fontId="25" fillId="0" borderId="5" xfId="0" applyFont="1" applyBorder="1" applyAlignment="1">
      <alignment vertical="center" wrapText="1"/>
    </xf>
    <xf numFmtId="1" fontId="25" fillId="0" borderId="6" xfId="0" applyNumberFormat="1" applyFont="1" applyBorder="1" applyAlignment="1">
      <alignment horizontal="right"/>
    </xf>
    <xf numFmtId="0" fontId="25" fillId="0" borderId="6" xfId="0" applyFont="1" applyBorder="1" applyAlignment="1">
      <alignment horizontal="right"/>
    </xf>
    <xf numFmtId="3" fontId="25" fillId="0" borderId="6" xfId="0" applyNumberFormat="1" applyFont="1" applyBorder="1" applyAlignment="1">
      <alignment horizontal="right"/>
    </xf>
    <xf numFmtId="6" fontId="25" fillId="0" borderId="6" xfId="0" applyNumberFormat="1" applyFont="1" applyBorder="1" applyAlignment="1">
      <alignment horizontal="right"/>
    </xf>
    <xf numFmtId="0" fontId="25" fillId="0" borderId="4" xfId="0" applyFont="1" applyBorder="1" applyAlignment="1">
      <alignment horizontal="right"/>
    </xf>
    <xf numFmtId="0" fontId="24" fillId="0" borderId="9" xfId="0" applyFont="1" applyBorder="1" applyAlignment="1">
      <alignment horizontal="center"/>
    </xf>
    <xf numFmtId="0" fontId="24" fillId="0" borderId="8" xfId="0" applyFont="1" applyBorder="1" applyAlignment="1">
      <alignment horizontal="center"/>
    </xf>
    <xf numFmtId="0" fontId="5" fillId="0" borderId="0" xfId="0" applyFont="1" applyAlignment="1">
      <alignment horizontal="left" vertical="top"/>
    </xf>
    <xf numFmtId="0" fontId="4" fillId="0" borderId="0" xfId="0" applyFont="1" applyAlignment="1">
      <alignment horizontal="left"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5" fillId="0" borderId="1" xfId="0" applyFont="1" applyBorder="1" applyAlignment="1">
      <alignment horizontal="center"/>
    </xf>
    <xf numFmtId="0" fontId="5" fillId="0" borderId="0" xfId="0" applyFont="1" applyAlignment="1">
      <alignment horizontal="left" vertical="center" wrapText="1"/>
    </xf>
    <xf numFmtId="0" fontId="10" fillId="0" borderId="0" xfId="0" applyFont="1" applyAlignment="1">
      <alignment horizontal="left" vertical="top" wrapText="1"/>
    </xf>
    <xf numFmtId="0" fontId="17" fillId="0" borderId="0" xfId="0" applyFont="1" applyAlignment="1">
      <alignment horizontal="left" vertical="top" wrapText="1"/>
    </xf>
    <xf numFmtId="3" fontId="6"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0" fontId="5" fillId="0" borderId="1" xfId="0" applyFont="1" applyBorder="1" applyAlignment="1">
      <alignment vertical="center"/>
    </xf>
    <xf numFmtId="0" fontId="14" fillId="0" borderId="1" xfId="0" applyFont="1" applyBorder="1" applyAlignment="1">
      <alignment horizontal="center" vertical="center" wrapText="1"/>
    </xf>
    <xf numFmtId="0" fontId="19" fillId="2" borderId="1" xfId="0" applyFont="1" applyFill="1" applyBorder="1" applyAlignment="1">
      <alignment horizontal="center" vertical="center"/>
    </xf>
    <xf numFmtId="0" fontId="19" fillId="2" borderId="1" xfId="0" applyFont="1" applyFill="1" applyBorder="1" applyAlignment="1">
      <alignment horizontal="center" vertical="center" wrapText="1"/>
    </xf>
    <xf numFmtId="0" fontId="1" fillId="0" borderId="0" xfId="0" applyFont="1" applyAlignment="1">
      <alignment horizontal="left" vertical="top"/>
    </xf>
    <xf numFmtId="0" fontId="6" fillId="0" borderId="1" xfId="0" applyFont="1" applyBorder="1" applyAlignment="1">
      <alignment horizontal="center" vertical="center" wrapText="1"/>
    </xf>
    <xf numFmtId="0" fontId="1" fillId="0" borderId="0" xfId="0" applyFont="1" applyAlignment="1">
      <alignment horizontal="left"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8"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4"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3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18"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BF468-05F0-4EFD-8970-76D49FCF8CB3}">
  <dimension ref="A1:B7"/>
  <sheetViews>
    <sheetView workbookViewId="0">
      <selection activeCell="H9" sqref="H9"/>
    </sheetView>
  </sheetViews>
  <sheetFormatPr defaultRowHeight="15" x14ac:dyDescent="0.25"/>
  <cols>
    <col min="1" max="1" width="31.28515625" customWidth="1"/>
    <col min="2" max="2" width="11.42578125" customWidth="1"/>
  </cols>
  <sheetData>
    <row r="1" spans="1:2" ht="15.75" thickBot="1" x14ac:dyDescent="0.3">
      <c r="A1" s="90" t="s">
        <v>0</v>
      </c>
      <c r="B1" s="91"/>
    </row>
    <row r="2" spans="1:2" x14ac:dyDescent="0.25">
      <c r="A2" s="83" t="s">
        <v>1</v>
      </c>
      <c r="B2" s="85">
        <f>'Table 1c'!E10</f>
        <v>36.208333333333336</v>
      </c>
    </row>
    <row r="3" spans="1:2" x14ac:dyDescent="0.25">
      <c r="A3" s="83" t="s">
        <v>2</v>
      </c>
      <c r="B3" s="86">
        <f>Respondents!F10</f>
        <v>12</v>
      </c>
    </row>
    <row r="4" spans="1:2" x14ac:dyDescent="0.25">
      <c r="A4" s="83" t="s">
        <v>3</v>
      </c>
      <c r="B4" s="87">
        <f>'Table 1c'!E7</f>
        <v>869</v>
      </c>
    </row>
    <row r="5" spans="1:2" x14ac:dyDescent="0.25">
      <c r="A5" s="83" t="s">
        <v>4</v>
      </c>
      <c r="B5" s="88">
        <f>'Table 1c'!F7</f>
        <v>118000</v>
      </c>
    </row>
    <row r="6" spans="1:2" x14ac:dyDescent="0.25">
      <c r="A6" s="83" t="s">
        <v>5</v>
      </c>
      <c r="B6" s="88" t="s">
        <v>6</v>
      </c>
    </row>
    <row r="7" spans="1:2" ht="15.75" thickBot="1" x14ac:dyDescent="0.3">
      <c r="A7" s="84" t="s">
        <v>7</v>
      </c>
      <c r="B7" s="89" t="s">
        <v>6</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2"/>
  <sheetViews>
    <sheetView tabSelected="1" workbookViewId="0">
      <selection activeCell="O15" sqref="O15"/>
    </sheetView>
  </sheetViews>
  <sheetFormatPr defaultColWidth="9.140625" defaultRowHeight="12.75" x14ac:dyDescent="0.2"/>
  <cols>
    <col min="1" max="1" width="55.140625" style="30" customWidth="1"/>
    <col min="2" max="2" width="13.5703125" style="30" customWidth="1"/>
    <col min="3" max="3" width="12.5703125" style="30" customWidth="1"/>
    <col min="4" max="4" width="11.85546875" style="30" customWidth="1"/>
    <col min="5" max="5" width="10.85546875" style="30" customWidth="1"/>
    <col min="6" max="6" width="9.140625" style="30"/>
    <col min="7" max="7" width="11.140625" style="30" customWidth="1"/>
    <col min="8" max="8" width="9.140625" style="30"/>
    <col min="9" max="9" width="10.42578125" style="30" customWidth="1"/>
    <col min="10" max="10" width="9.140625" style="30"/>
    <col min="11" max="11" width="12.140625" style="30" customWidth="1"/>
    <col min="12" max="16384" width="9.140625" style="30"/>
  </cols>
  <sheetData>
    <row r="1" spans="1:20" ht="32.25" customHeight="1" x14ac:dyDescent="0.2">
      <c r="A1" s="93" t="s">
        <v>8</v>
      </c>
      <c r="B1" s="93"/>
      <c r="C1" s="93"/>
      <c r="D1" s="93"/>
      <c r="E1" s="93"/>
      <c r="F1" s="93"/>
      <c r="G1" s="93"/>
      <c r="H1" s="93"/>
      <c r="I1" s="93"/>
    </row>
    <row r="2" spans="1:20" x14ac:dyDescent="0.2">
      <c r="A2" s="31"/>
    </row>
    <row r="3" spans="1:20" x14ac:dyDescent="0.2">
      <c r="A3" s="94" t="s">
        <v>9</v>
      </c>
      <c r="B3" s="9" t="s">
        <v>10</v>
      </c>
      <c r="C3" s="9" t="s">
        <v>11</v>
      </c>
      <c r="D3" s="9" t="s">
        <v>12</v>
      </c>
      <c r="E3" s="9" t="s">
        <v>13</v>
      </c>
      <c r="F3" s="9" t="s">
        <v>14</v>
      </c>
      <c r="G3" s="9" t="s">
        <v>15</v>
      </c>
      <c r="H3" s="9" t="s">
        <v>16</v>
      </c>
      <c r="I3" s="9" t="s">
        <v>17</v>
      </c>
      <c r="K3" s="37" t="s">
        <v>18</v>
      </c>
      <c r="L3" s="36"/>
      <c r="M3" s="36"/>
      <c r="N3" s="36"/>
      <c r="O3" s="36"/>
      <c r="P3" s="36"/>
      <c r="Q3" s="36"/>
      <c r="R3" s="36"/>
      <c r="S3" s="36"/>
      <c r="T3" s="36"/>
    </row>
    <row r="4" spans="1:20" ht="63.75" x14ac:dyDescent="0.2">
      <c r="A4" s="95"/>
      <c r="B4" s="9" t="s">
        <v>19</v>
      </c>
      <c r="C4" s="9" t="s">
        <v>20</v>
      </c>
      <c r="D4" s="9" t="s">
        <v>21</v>
      </c>
      <c r="E4" s="9" t="s">
        <v>22</v>
      </c>
      <c r="F4" s="9" t="s">
        <v>23</v>
      </c>
      <c r="G4" s="9" t="s">
        <v>24</v>
      </c>
      <c r="H4" s="9" t="s">
        <v>25</v>
      </c>
      <c r="I4" s="9" t="s">
        <v>26</v>
      </c>
    </row>
    <row r="5" spans="1:20" x14ac:dyDescent="0.2">
      <c r="A5" s="51" t="s">
        <v>27</v>
      </c>
      <c r="B5" s="38" t="s">
        <v>6</v>
      </c>
      <c r="C5" s="38" t="s">
        <v>6</v>
      </c>
      <c r="D5" s="38" t="s">
        <v>6</v>
      </c>
      <c r="E5" s="38" t="s">
        <v>6</v>
      </c>
      <c r="F5" s="38" t="s">
        <v>6</v>
      </c>
      <c r="G5" s="38" t="s">
        <v>6</v>
      </c>
      <c r="H5" s="38" t="s">
        <v>6</v>
      </c>
      <c r="I5" s="38" t="s">
        <v>6</v>
      </c>
      <c r="K5" s="96" t="s">
        <v>28</v>
      </c>
      <c r="L5" s="96"/>
    </row>
    <row r="6" spans="1:20" x14ac:dyDescent="0.2">
      <c r="A6" s="52" t="s">
        <v>29</v>
      </c>
      <c r="B6" s="20" t="s">
        <v>6</v>
      </c>
      <c r="C6" s="20" t="s">
        <v>6</v>
      </c>
      <c r="D6" s="20" t="s">
        <v>6</v>
      </c>
      <c r="E6" s="20" t="s">
        <v>6</v>
      </c>
      <c r="F6" s="20" t="s">
        <v>6</v>
      </c>
      <c r="G6" s="20" t="s">
        <v>6</v>
      </c>
      <c r="H6" s="20" t="s">
        <v>6</v>
      </c>
      <c r="I6" s="20" t="s">
        <v>6</v>
      </c>
      <c r="K6" s="39" t="s">
        <v>30</v>
      </c>
      <c r="L6" s="54">
        <v>172.41</v>
      </c>
    </row>
    <row r="7" spans="1:20" x14ac:dyDescent="0.2">
      <c r="A7" s="52" t="s">
        <v>31</v>
      </c>
      <c r="B7" s="20" t="s">
        <v>6</v>
      </c>
      <c r="C7" s="20" t="s">
        <v>6</v>
      </c>
      <c r="D7" s="20" t="s">
        <v>6</v>
      </c>
      <c r="E7" s="20" t="s">
        <v>6</v>
      </c>
      <c r="F7" s="20" t="s">
        <v>6</v>
      </c>
      <c r="G7" s="20" t="s">
        <v>6</v>
      </c>
      <c r="H7" s="20" t="s">
        <v>6</v>
      </c>
      <c r="I7" s="20" t="s">
        <v>6</v>
      </c>
      <c r="K7" s="39" t="s">
        <v>32</v>
      </c>
      <c r="L7" s="54">
        <v>141.75</v>
      </c>
    </row>
    <row r="8" spans="1:20" x14ac:dyDescent="0.2">
      <c r="A8" s="52" t="s">
        <v>33</v>
      </c>
      <c r="B8" s="20"/>
      <c r="C8" s="20"/>
      <c r="D8" s="20"/>
      <c r="E8" s="20"/>
      <c r="F8" s="20"/>
      <c r="G8" s="20"/>
      <c r="H8" s="20"/>
      <c r="I8" s="21"/>
      <c r="K8" s="39" t="s">
        <v>34</v>
      </c>
      <c r="L8" s="54">
        <v>71.36</v>
      </c>
    </row>
    <row r="9" spans="1:20" x14ac:dyDescent="0.2">
      <c r="A9" s="10" t="s">
        <v>35</v>
      </c>
      <c r="B9" s="20">
        <v>1</v>
      </c>
      <c r="C9" s="20">
        <v>1</v>
      </c>
      <c r="D9" s="20">
        <f>B9*C9</f>
        <v>1</v>
      </c>
      <c r="E9" s="20">
        <v>11</v>
      </c>
      <c r="F9" s="20">
        <f>D9*E9</f>
        <v>11</v>
      </c>
      <c r="G9" s="20">
        <f>F9*0.05</f>
        <v>0.55000000000000004</v>
      </c>
      <c r="H9" s="20">
        <f>F9*0.1</f>
        <v>1.1000000000000001</v>
      </c>
      <c r="I9" s="13">
        <f>F9*$L$7+G9*$L$6+H9*$L$8</f>
        <v>1732.5715</v>
      </c>
    </row>
    <row r="10" spans="1:20" x14ac:dyDescent="0.2">
      <c r="A10" s="10" t="s">
        <v>36</v>
      </c>
      <c r="B10" s="20"/>
      <c r="C10" s="20"/>
      <c r="D10" s="20"/>
      <c r="E10" s="20"/>
      <c r="F10" s="20"/>
      <c r="G10" s="20"/>
      <c r="H10" s="20"/>
      <c r="I10" s="21"/>
    </row>
    <row r="11" spans="1:20" ht="28.5" x14ac:dyDescent="0.2">
      <c r="A11" s="22" t="s">
        <v>37</v>
      </c>
      <c r="B11" s="20">
        <v>1</v>
      </c>
      <c r="C11" s="20">
        <v>12</v>
      </c>
      <c r="D11" s="20">
        <f>B11*C11</f>
        <v>12</v>
      </c>
      <c r="E11" s="20">
        <v>6</v>
      </c>
      <c r="F11" s="20">
        <f>D11*E11</f>
        <v>72</v>
      </c>
      <c r="G11" s="20">
        <f>F11*0.05</f>
        <v>3.6</v>
      </c>
      <c r="H11" s="20">
        <f>F11*0.1</f>
        <v>7.2</v>
      </c>
      <c r="I11" s="13">
        <f>F11*$L$7+G11*$L$6+H11*$L$8</f>
        <v>11340.467999999999</v>
      </c>
    </row>
    <row r="12" spans="1:20" x14ac:dyDescent="0.2">
      <c r="A12" s="10" t="s">
        <v>38</v>
      </c>
      <c r="B12" s="102" t="s">
        <v>39</v>
      </c>
      <c r="C12" s="102"/>
      <c r="D12" s="23"/>
      <c r="E12" s="23"/>
      <c r="F12" s="23"/>
      <c r="G12" s="23"/>
      <c r="H12" s="23"/>
      <c r="I12" s="21"/>
    </row>
    <row r="13" spans="1:20" x14ac:dyDescent="0.2">
      <c r="A13" s="10" t="s">
        <v>40</v>
      </c>
      <c r="B13" s="102" t="s">
        <v>39</v>
      </c>
      <c r="C13" s="102"/>
      <c r="D13" s="23"/>
      <c r="E13" s="23"/>
      <c r="F13" s="23"/>
      <c r="G13" s="23"/>
      <c r="H13" s="23"/>
      <c r="I13" s="21"/>
    </row>
    <row r="14" spans="1:20" x14ac:dyDescent="0.2">
      <c r="A14" s="10" t="s">
        <v>41</v>
      </c>
      <c r="B14" s="23"/>
      <c r="C14" s="23"/>
      <c r="D14" s="23"/>
      <c r="E14" s="23"/>
      <c r="F14" s="23"/>
      <c r="G14" s="20"/>
      <c r="H14" s="20"/>
      <c r="I14" s="21"/>
    </row>
    <row r="15" spans="1:20" ht="15.75" x14ac:dyDescent="0.2">
      <c r="A15" s="22" t="s">
        <v>42</v>
      </c>
      <c r="B15" s="20">
        <v>2</v>
      </c>
      <c r="C15" s="20">
        <v>1</v>
      </c>
      <c r="D15" s="20">
        <f t="shared" ref="D15:D21" si="0">B15*C15</f>
        <v>2</v>
      </c>
      <c r="E15" s="20">
        <v>0</v>
      </c>
      <c r="F15" s="20">
        <f t="shared" ref="F15:F21" si="1">D15*E15</f>
        <v>0</v>
      </c>
      <c r="G15" s="20">
        <f t="shared" ref="G15:G21" si="2">F15*0.05</f>
        <v>0</v>
      </c>
      <c r="H15" s="20">
        <f t="shared" ref="H15:H21" si="3">F15*0.1</f>
        <v>0</v>
      </c>
      <c r="I15" s="12">
        <f t="shared" ref="I15:I21" si="4">F15*$L$7+G15*$L$6+H15*$L$8</f>
        <v>0</v>
      </c>
    </row>
    <row r="16" spans="1:20" ht="15.75" x14ac:dyDescent="0.2">
      <c r="A16" s="22" t="s">
        <v>43</v>
      </c>
      <c r="B16" s="20">
        <v>2</v>
      </c>
      <c r="C16" s="20">
        <v>1</v>
      </c>
      <c r="D16" s="20">
        <f t="shared" si="0"/>
        <v>2</v>
      </c>
      <c r="E16" s="20">
        <v>0</v>
      </c>
      <c r="F16" s="20">
        <f t="shared" si="1"/>
        <v>0</v>
      </c>
      <c r="G16" s="20">
        <f t="shared" si="2"/>
        <v>0</v>
      </c>
      <c r="H16" s="20">
        <f t="shared" si="3"/>
        <v>0</v>
      </c>
      <c r="I16" s="12">
        <f t="shared" si="4"/>
        <v>0</v>
      </c>
    </row>
    <row r="17" spans="1:14" ht="15.75" x14ac:dyDescent="0.2">
      <c r="A17" s="22" t="s">
        <v>44</v>
      </c>
      <c r="B17" s="20">
        <v>2</v>
      </c>
      <c r="C17" s="20">
        <v>1</v>
      </c>
      <c r="D17" s="20">
        <f t="shared" si="0"/>
        <v>2</v>
      </c>
      <c r="E17" s="20">
        <v>0</v>
      </c>
      <c r="F17" s="20">
        <f t="shared" si="1"/>
        <v>0</v>
      </c>
      <c r="G17" s="20">
        <f t="shared" si="2"/>
        <v>0</v>
      </c>
      <c r="H17" s="20">
        <f t="shared" si="3"/>
        <v>0</v>
      </c>
      <c r="I17" s="12">
        <f t="shared" si="4"/>
        <v>0</v>
      </c>
    </row>
    <row r="18" spans="1:14" ht="15.75" x14ac:dyDescent="0.2">
      <c r="A18" s="24" t="s">
        <v>45</v>
      </c>
      <c r="B18" s="20">
        <v>4</v>
      </c>
      <c r="C18" s="20">
        <v>1</v>
      </c>
      <c r="D18" s="20">
        <f t="shared" si="0"/>
        <v>4</v>
      </c>
      <c r="E18" s="20">
        <v>0</v>
      </c>
      <c r="F18" s="20">
        <f t="shared" si="1"/>
        <v>0</v>
      </c>
      <c r="G18" s="20">
        <f t="shared" si="2"/>
        <v>0</v>
      </c>
      <c r="H18" s="20">
        <f t="shared" si="3"/>
        <v>0</v>
      </c>
      <c r="I18" s="12">
        <f t="shared" si="4"/>
        <v>0</v>
      </c>
    </row>
    <row r="19" spans="1:14" ht="15.75" x14ac:dyDescent="0.2">
      <c r="A19" s="24" t="s">
        <v>46</v>
      </c>
      <c r="B19" s="20">
        <v>16</v>
      </c>
      <c r="C19" s="20">
        <v>1</v>
      </c>
      <c r="D19" s="20">
        <f t="shared" si="0"/>
        <v>16</v>
      </c>
      <c r="E19" s="20">
        <v>0</v>
      </c>
      <c r="F19" s="20">
        <f t="shared" si="1"/>
        <v>0</v>
      </c>
      <c r="G19" s="20">
        <f t="shared" si="2"/>
        <v>0</v>
      </c>
      <c r="H19" s="20">
        <f t="shared" si="3"/>
        <v>0</v>
      </c>
      <c r="I19" s="12">
        <f t="shared" si="4"/>
        <v>0</v>
      </c>
    </row>
    <row r="20" spans="1:14" ht="15.75" x14ac:dyDescent="0.2">
      <c r="A20" s="22" t="s">
        <v>47</v>
      </c>
      <c r="B20" s="20">
        <v>4</v>
      </c>
      <c r="C20" s="20">
        <v>2</v>
      </c>
      <c r="D20" s="20">
        <f t="shared" si="0"/>
        <v>8</v>
      </c>
      <c r="E20" s="20">
        <v>6</v>
      </c>
      <c r="F20" s="20">
        <f t="shared" si="1"/>
        <v>48</v>
      </c>
      <c r="G20" s="20">
        <f t="shared" si="2"/>
        <v>2.4000000000000004</v>
      </c>
      <c r="H20" s="20">
        <f t="shared" si="3"/>
        <v>4.8000000000000007</v>
      </c>
      <c r="I20" s="13">
        <f t="shared" si="4"/>
        <v>7560.3119999999999</v>
      </c>
    </row>
    <row r="21" spans="1:14" ht="15.75" x14ac:dyDescent="0.2">
      <c r="A21" s="22" t="s">
        <v>48</v>
      </c>
      <c r="B21" s="20">
        <v>2</v>
      </c>
      <c r="C21" s="20">
        <v>1</v>
      </c>
      <c r="D21" s="20">
        <f t="shared" si="0"/>
        <v>2</v>
      </c>
      <c r="E21" s="20">
        <v>11</v>
      </c>
      <c r="F21" s="20">
        <f t="shared" si="1"/>
        <v>22</v>
      </c>
      <c r="G21" s="20">
        <f t="shared" si="2"/>
        <v>1.1000000000000001</v>
      </c>
      <c r="H21" s="20">
        <f t="shared" si="3"/>
        <v>2.2000000000000002</v>
      </c>
      <c r="I21" s="13">
        <f t="shared" si="4"/>
        <v>3465.143</v>
      </c>
      <c r="L21" s="32"/>
      <c r="N21" s="37"/>
    </row>
    <row r="22" spans="1:14" ht="13.5" x14ac:dyDescent="0.2">
      <c r="A22" s="25" t="s">
        <v>49</v>
      </c>
      <c r="B22" s="26">
        <f>SUM(B9:B21)</f>
        <v>34</v>
      </c>
      <c r="C22" s="26">
        <f>SUM(C9:C21)</f>
        <v>21</v>
      </c>
      <c r="D22" s="26">
        <f>SUM(D9:D21)</f>
        <v>49</v>
      </c>
      <c r="E22" s="26"/>
      <c r="F22" s="103">
        <f>ROUND(SUM(F9:H21),0)</f>
        <v>176</v>
      </c>
      <c r="G22" s="103"/>
      <c r="H22" s="103"/>
      <c r="I22" s="27">
        <f>SUM(I9:I21)</f>
        <v>24098.494499999997</v>
      </c>
    </row>
    <row r="23" spans="1:14" x14ac:dyDescent="0.2">
      <c r="A23" s="52" t="s">
        <v>50</v>
      </c>
      <c r="B23" s="21"/>
      <c r="C23" s="28"/>
      <c r="D23" s="21"/>
      <c r="E23" s="21"/>
      <c r="F23" s="21"/>
      <c r="G23" s="21"/>
      <c r="H23" s="28"/>
      <c r="I23" s="21"/>
    </row>
    <row r="24" spans="1:14" x14ac:dyDescent="0.2">
      <c r="A24" s="10" t="s">
        <v>35</v>
      </c>
      <c r="B24" s="102" t="s">
        <v>51</v>
      </c>
      <c r="C24" s="102"/>
      <c r="D24" s="20"/>
      <c r="E24" s="20"/>
      <c r="F24" s="20"/>
      <c r="G24" s="20"/>
      <c r="H24" s="20"/>
      <c r="I24" s="21"/>
    </row>
    <row r="25" spans="1:14" x14ac:dyDescent="0.2">
      <c r="A25" s="10" t="s">
        <v>52</v>
      </c>
      <c r="B25" s="102" t="s">
        <v>53</v>
      </c>
      <c r="C25" s="102"/>
      <c r="D25" s="20"/>
      <c r="E25" s="20"/>
      <c r="F25" s="20"/>
      <c r="G25" s="20"/>
      <c r="H25" s="20"/>
      <c r="I25" s="21"/>
    </row>
    <row r="26" spans="1:14" x14ac:dyDescent="0.2">
      <c r="A26" s="10" t="s">
        <v>54</v>
      </c>
      <c r="B26" s="102" t="s">
        <v>53</v>
      </c>
      <c r="C26" s="102"/>
      <c r="D26" s="20"/>
      <c r="E26" s="20"/>
      <c r="F26" s="20"/>
      <c r="G26" s="20"/>
      <c r="H26" s="20"/>
      <c r="I26" s="21"/>
    </row>
    <row r="27" spans="1:14" x14ac:dyDescent="0.2">
      <c r="A27" s="10" t="s">
        <v>55</v>
      </c>
      <c r="B27" s="20">
        <v>40</v>
      </c>
      <c r="C27" s="20">
        <v>1</v>
      </c>
      <c r="D27" s="20">
        <f t="shared" ref="D27" si="5">B27*C27</f>
        <v>40</v>
      </c>
      <c r="E27" s="20">
        <v>0</v>
      </c>
      <c r="F27" s="20">
        <f t="shared" ref="F27" si="6">D27*E27</f>
        <v>0</v>
      </c>
      <c r="G27" s="20">
        <f t="shared" ref="G27" si="7">F27*0.05</f>
        <v>0</v>
      </c>
      <c r="H27" s="20">
        <f t="shared" ref="H27" si="8">F27*0.1</f>
        <v>0</v>
      </c>
      <c r="I27" s="12">
        <f>F27*$L$7+G27*$L$6+H27*$L$8</f>
        <v>0</v>
      </c>
    </row>
    <row r="28" spans="1:14" ht="28.5" x14ac:dyDescent="0.2">
      <c r="A28" s="10" t="s">
        <v>56</v>
      </c>
      <c r="B28" s="20"/>
      <c r="C28" s="20"/>
      <c r="D28" s="20"/>
      <c r="E28" s="20"/>
      <c r="F28" s="20"/>
      <c r="G28" s="20"/>
      <c r="H28" s="20"/>
      <c r="I28" s="20"/>
    </row>
    <row r="29" spans="1:14" x14ac:dyDescent="0.2">
      <c r="A29" s="22" t="s">
        <v>57</v>
      </c>
      <c r="B29" s="20">
        <v>8</v>
      </c>
      <c r="C29" s="20">
        <v>12</v>
      </c>
      <c r="D29" s="20">
        <f t="shared" ref="D29:D31" si="9">B29*C29</f>
        <v>96</v>
      </c>
      <c r="E29" s="20">
        <v>6</v>
      </c>
      <c r="F29" s="20">
        <f t="shared" ref="F29:F31" si="10">D29*E29</f>
        <v>576</v>
      </c>
      <c r="G29" s="20">
        <f t="shared" ref="G29:G31" si="11">F29*0.05</f>
        <v>28.8</v>
      </c>
      <c r="H29" s="20">
        <f t="shared" ref="H29:H31" si="12">F29*0.1</f>
        <v>57.6</v>
      </c>
      <c r="I29" s="13">
        <f>F29*$L$7+G29*$L$6+H29*$L$8</f>
        <v>90723.743999999992</v>
      </c>
    </row>
    <row r="30" spans="1:14" x14ac:dyDescent="0.2">
      <c r="A30" s="22" t="s">
        <v>58</v>
      </c>
      <c r="B30" s="20">
        <v>4</v>
      </c>
      <c r="C30" s="20">
        <v>1</v>
      </c>
      <c r="D30" s="20">
        <f t="shared" si="9"/>
        <v>4</v>
      </c>
      <c r="E30" s="20">
        <v>5</v>
      </c>
      <c r="F30" s="20">
        <f t="shared" si="10"/>
        <v>20</v>
      </c>
      <c r="G30" s="20">
        <f t="shared" si="11"/>
        <v>1</v>
      </c>
      <c r="H30" s="20">
        <f t="shared" si="12"/>
        <v>2</v>
      </c>
      <c r="I30" s="13">
        <f>F30*$L$7+G30*$L$6+H30*$L$8</f>
        <v>3150.1299999999997</v>
      </c>
    </row>
    <row r="31" spans="1:14" x14ac:dyDescent="0.2">
      <c r="A31" s="10" t="s">
        <v>59</v>
      </c>
      <c r="B31" s="20">
        <v>40</v>
      </c>
      <c r="C31" s="20">
        <v>1</v>
      </c>
      <c r="D31" s="20">
        <f t="shared" si="9"/>
        <v>40</v>
      </c>
      <c r="E31" s="20">
        <v>0</v>
      </c>
      <c r="F31" s="20">
        <f t="shared" si="10"/>
        <v>0</v>
      </c>
      <c r="G31" s="20">
        <f t="shared" si="11"/>
        <v>0</v>
      </c>
      <c r="H31" s="20">
        <f t="shared" si="12"/>
        <v>0</v>
      </c>
      <c r="I31" s="12">
        <f>F31*$L$7+G31*$L$6+H31*$L$8</f>
        <v>0</v>
      </c>
    </row>
    <row r="32" spans="1:14" x14ac:dyDescent="0.2">
      <c r="A32" s="10" t="s">
        <v>60</v>
      </c>
      <c r="B32" s="20" t="s">
        <v>6</v>
      </c>
      <c r="C32" s="20" t="s">
        <v>6</v>
      </c>
      <c r="D32" s="20" t="s">
        <v>6</v>
      </c>
      <c r="E32" s="20" t="s">
        <v>6</v>
      </c>
      <c r="F32" s="20" t="s">
        <v>6</v>
      </c>
      <c r="G32" s="20" t="s">
        <v>6</v>
      </c>
      <c r="H32" s="20" t="s">
        <v>6</v>
      </c>
      <c r="I32" s="20" t="s">
        <v>6</v>
      </c>
    </row>
    <row r="33" spans="1:9" ht="13.5" x14ac:dyDescent="0.2">
      <c r="A33" s="25" t="s">
        <v>61</v>
      </c>
      <c r="B33" s="26">
        <f>SUM(B27:B32)</f>
        <v>92</v>
      </c>
      <c r="C33" s="26">
        <f>SUM(C27:C32)</f>
        <v>15</v>
      </c>
      <c r="D33" s="26">
        <f>SUM(D27:D32)</f>
        <v>180</v>
      </c>
      <c r="E33" s="26"/>
      <c r="F33" s="101">
        <f>ROUND(SUM(F27:H32),0)</f>
        <v>685</v>
      </c>
      <c r="G33" s="101"/>
      <c r="H33" s="101"/>
      <c r="I33" s="27">
        <f>SUM(I27:I32)</f>
        <v>93873.873999999996</v>
      </c>
    </row>
    <row r="34" spans="1:9" ht="15.75" x14ac:dyDescent="0.2">
      <c r="A34" s="19" t="s">
        <v>62</v>
      </c>
      <c r="B34" s="11"/>
      <c r="C34" s="11"/>
      <c r="D34" s="11"/>
      <c r="E34" s="11"/>
      <c r="F34" s="100">
        <f>F22+F33</f>
        <v>861</v>
      </c>
      <c r="G34" s="100"/>
      <c r="H34" s="100"/>
      <c r="I34" s="14">
        <f>ROUND(I22+I33,-3)</f>
        <v>118000</v>
      </c>
    </row>
    <row r="35" spans="1:9" ht="15.75" x14ac:dyDescent="0.2">
      <c r="A35" s="19" t="s">
        <v>63</v>
      </c>
      <c r="B35" s="11"/>
      <c r="C35" s="11"/>
      <c r="D35" s="11"/>
      <c r="E35" s="11"/>
      <c r="F35" s="100"/>
      <c r="G35" s="100"/>
      <c r="H35" s="100"/>
      <c r="I35" s="14">
        <v>0</v>
      </c>
    </row>
    <row r="36" spans="1:9" ht="15.75" x14ac:dyDescent="0.2">
      <c r="A36" s="19" t="s">
        <v>64</v>
      </c>
      <c r="B36" s="11"/>
      <c r="C36" s="11"/>
      <c r="D36" s="11"/>
      <c r="E36" s="11"/>
      <c r="F36" s="100"/>
      <c r="G36" s="100"/>
      <c r="H36" s="100"/>
      <c r="I36" s="14">
        <f>I34+I35</f>
        <v>118000</v>
      </c>
    </row>
    <row r="37" spans="1:9" x14ac:dyDescent="0.2">
      <c r="A37" s="5"/>
      <c r="B37" s="15"/>
      <c r="C37" s="15"/>
      <c r="D37" s="15"/>
      <c r="E37" s="15"/>
      <c r="F37" s="18"/>
      <c r="G37" s="18"/>
      <c r="H37" s="18"/>
      <c r="I37" s="16"/>
    </row>
    <row r="38" spans="1:9" x14ac:dyDescent="0.2">
      <c r="A38" s="33" t="s">
        <v>65</v>
      </c>
    </row>
    <row r="39" spans="1:9" ht="46.5" customHeight="1" x14ac:dyDescent="0.2">
      <c r="A39" s="97" t="s">
        <v>66</v>
      </c>
      <c r="B39" s="97"/>
      <c r="C39" s="97"/>
      <c r="D39" s="97"/>
      <c r="E39" s="97"/>
      <c r="F39" s="97"/>
      <c r="G39" s="97"/>
      <c r="H39" s="97"/>
      <c r="I39" s="97"/>
    </row>
    <row r="40" spans="1:9" ht="57" customHeight="1" x14ac:dyDescent="0.2">
      <c r="A40" s="98" t="s">
        <v>67</v>
      </c>
      <c r="B40" s="99"/>
      <c r="C40" s="99"/>
      <c r="D40" s="99"/>
      <c r="E40" s="99"/>
      <c r="F40" s="99"/>
      <c r="G40" s="99"/>
      <c r="H40" s="99"/>
      <c r="I40" s="99"/>
    </row>
    <row r="41" spans="1:9" ht="15.75" x14ac:dyDescent="0.2">
      <c r="A41" s="92" t="s">
        <v>68</v>
      </c>
      <c r="B41" s="92"/>
      <c r="C41" s="92"/>
      <c r="D41" s="92"/>
      <c r="E41" s="92"/>
      <c r="F41" s="92"/>
      <c r="G41" s="92"/>
      <c r="H41" s="92"/>
      <c r="I41" s="92"/>
    </row>
    <row r="42" spans="1:9" ht="15.75" x14ac:dyDescent="0.2">
      <c r="A42" s="92" t="s">
        <v>69</v>
      </c>
      <c r="B42" s="92"/>
      <c r="C42" s="92"/>
      <c r="D42" s="92"/>
      <c r="E42" s="92"/>
      <c r="F42" s="92"/>
      <c r="G42" s="92"/>
      <c r="H42" s="92"/>
      <c r="I42" s="92"/>
    </row>
    <row r="43" spans="1:9" ht="15.75" x14ac:dyDescent="0.2">
      <c r="A43" s="92" t="s">
        <v>70</v>
      </c>
      <c r="B43" s="92"/>
      <c r="C43" s="92"/>
      <c r="D43" s="92"/>
      <c r="E43" s="92"/>
      <c r="F43" s="92"/>
      <c r="G43" s="92"/>
      <c r="H43" s="92"/>
      <c r="I43" s="92"/>
    </row>
    <row r="44" spans="1:9" ht="15.75" x14ac:dyDescent="0.2">
      <c r="A44" s="92" t="s">
        <v>71</v>
      </c>
      <c r="B44" s="92"/>
      <c r="C44" s="92"/>
      <c r="D44" s="92"/>
      <c r="E44" s="92"/>
      <c r="F44" s="92"/>
      <c r="G44" s="92"/>
      <c r="H44" s="92"/>
      <c r="I44" s="92"/>
    </row>
    <row r="45" spans="1:9" ht="15.75" x14ac:dyDescent="0.2">
      <c r="A45" s="92" t="s">
        <v>72</v>
      </c>
      <c r="B45" s="92"/>
      <c r="C45" s="92"/>
      <c r="D45" s="92"/>
      <c r="E45" s="92"/>
      <c r="F45" s="92"/>
      <c r="G45" s="92"/>
      <c r="H45" s="92"/>
      <c r="I45" s="92"/>
    </row>
    <row r="46" spans="1:9" ht="15.75" x14ac:dyDescent="0.2">
      <c r="A46" s="92" t="s">
        <v>73</v>
      </c>
      <c r="B46" s="92"/>
      <c r="C46" s="92"/>
      <c r="D46" s="92"/>
      <c r="E46" s="92"/>
      <c r="F46" s="92"/>
      <c r="G46" s="92"/>
      <c r="H46" s="92"/>
      <c r="I46" s="92"/>
    </row>
    <row r="47" spans="1:9" x14ac:dyDescent="0.2">
      <c r="A47" s="35"/>
      <c r="B47" s="35"/>
    </row>
    <row r="48" spans="1:9" x14ac:dyDescent="0.2">
      <c r="A48" s="35"/>
      <c r="B48" s="35"/>
    </row>
    <row r="49" spans="1:2" x14ac:dyDescent="0.2">
      <c r="B49" s="35"/>
    </row>
    <row r="50" spans="1:2" x14ac:dyDescent="0.2">
      <c r="A50" s="35"/>
      <c r="B50" s="35"/>
    </row>
    <row r="51" spans="1:2" x14ac:dyDescent="0.2">
      <c r="A51" s="35"/>
      <c r="B51" s="35"/>
    </row>
    <row r="52" spans="1:2" x14ac:dyDescent="0.2">
      <c r="A52" s="34"/>
    </row>
  </sheetData>
  <mergeCells count="21">
    <mergeCell ref="A1:I1"/>
    <mergeCell ref="A3:A4"/>
    <mergeCell ref="K5:L5"/>
    <mergeCell ref="A39:I39"/>
    <mergeCell ref="A40:I40"/>
    <mergeCell ref="F35:H35"/>
    <mergeCell ref="F36:H36"/>
    <mergeCell ref="F33:H33"/>
    <mergeCell ref="F34:H34"/>
    <mergeCell ref="B25:C25"/>
    <mergeCell ref="B26:C26"/>
    <mergeCell ref="B24:C24"/>
    <mergeCell ref="F22:H22"/>
    <mergeCell ref="B12:C12"/>
    <mergeCell ref="B13:C13"/>
    <mergeCell ref="A46:I46"/>
    <mergeCell ref="A41:I41"/>
    <mergeCell ref="A42:I42"/>
    <mergeCell ref="A43:I43"/>
    <mergeCell ref="A44:I44"/>
    <mergeCell ref="A45:I4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2"/>
  <sheetViews>
    <sheetView topLeftCell="A11" workbookViewId="0">
      <selection activeCell="O34" sqref="O34"/>
    </sheetView>
  </sheetViews>
  <sheetFormatPr defaultColWidth="9.140625" defaultRowHeight="15" x14ac:dyDescent="0.25"/>
  <cols>
    <col min="1" max="1" width="44.5703125" customWidth="1"/>
    <col min="2" max="2" width="13.5703125" customWidth="1"/>
    <col min="3" max="3" width="12.5703125" customWidth="1"/>
    <col min="4" max="4" width="11.85546875" customWidth="1"/>
    <col min="5" max="5" width="10.85546875" customWidth="1"/>
    <col min="7" max="7" width="9.42578125" customWidth="1"/>
    <col min="9" max="9" width="10.42578125" customWidth="1"/>
    <col min="11" max="11" width="13.85546875" customWidth="1"/>
  </cols>
  <sheetData>
    <row r="1" spans="1:12" ht="30.75" customHeight="1" x14ac:dyDescent="0.25">
      <c r="A1" s="93" t="s">
        <v>74</v>
      </c>
      <c r="B1" s="93"/>
      <c r="C1" s="93"/>
      <c r="D1" s="93"/>
      <c r="E1" s="93"/>
      <c r="F1" s="93"/>
      <c r="G1" s="93"/>
      <c r="H1" s="93"/>
      <c r="I1" s="93"/>
    </row>
    <row r="2" spans="1:12" s="30" customFormat="1" ht="15.6" customHeight="1" x14ac:dyDescent="0.2">
      <c r="A2" s="5"/>
      <c r="B2" s="6"/>
      <c r="C2" s="6"/>
      <c r="D2" s="6"/>
      <c r="E2" s="6"/>
      <c r="F2" s="7"/>
      <c r="G2" s="7"/>
      <c r="H2" s="7"/>
      <c r="I2" s="6"/>
      <c r="K2" s="37" t="s">
        <v>18</v>
      </c>
    </row>
    <row r="3" spans="1:12" s="30" customFormat="1" ht="12.75" x14ac:dyDescent="0.2">
      <c r="A3" s="94" t="s">
        <v>9</v>
      </c>
      <c r="B3" s="9" t="s">
        <v>10</v>
      </c>
      <c r="C3" s="9" t="s">
        <v>11</v>
      </c>
      <c r="D3" s="9" t="s">
        <v>12</v>
      </c>
      <c r="E3" s="9" t="s">
        <v>13</v>
      </c>
      <c r="F3" s="9" t="s">
        <v>14</v>
      </c>
      <c r="G3" s="9" t="s">
        <v>15</v>
      </c>
      <c r="H3" s="9" t="s">
        <v>16</v>
      </c>
      <c r="I3" s="9" t="s">
        <v>17</v>
      </c>
      <c r="K3" s="96" t="s">
        <v>28</v>
      </c>
      <c r="L3" s="96"/>
    </row>
    <row r="4" spans="1:12" s="30" customFormat="1" ht="63.75" x14ac:dyDescent="0.2">
      <c r="A4" s="95"/>
      <c r="B4" s="9" t="s">
        <v>19</v>
      </c>
      <c r="C4" s="9" t="s">
        <v>20</v>
      </c>
      <c r="D4" s="9" t="s">
        <v>21</v>
      </c>
      <c r="E4" s="9" t="s">
        <v>22</v>
      </c>
      <c r="F4" s="9" t="s">
        <v>23</v>
      </c>
      <c r="G4" s="9" t="s">
        <v>75</v>
      </c>
      <c r="H4" s="9" t="s">
        <v>25</v>
      </c>
      <c r="I4" s="9" t="s">
        <v>26</v>
      </c>
      <c r="K4" s="39" t="s">
        <v>30</v>
      </c>
      <c r="L4" s="54">
        <v>76.91</v>
      </c>
    </row>
    <row r="5" spans="1:12" s="30" customFormat="1" ht="12.75" x14ac:dyDescent="0.2">
      <c r="A5" s="51" t="s">
        <v>27</v>
      </c>
      <c r="B5" s="38" t="s">
        <v>6</v>
      </c>
      <c r="C5" s="38" t="s">
        <v>6</v>
      </c>
      <c r="D5" s="38" t="s">
        <v>6</v>
      </c>
      <c r="E5" s="38" t="s">
        <v>6</v>
      </c>
      <c r="F5" s="38" t="s">
        <v>6</v>
      </c>
      <c r="G5" s="38" t="s">
        <v>6</v>
      </c>
      <c r="H5" s="38" t="s">
        <v>6</v>
      </c>
      <c r="I5" s="38" t="s">
        <v>6</v>
      </c>
      <c r="K5" s="39" t="s">
        <v>76</v>
      </c>
      <c r="L5" s="54">
        <v>57.07</v>
      </c>
    </row>
    <row r="6" spans="1:12" s="30" customFormat="1" ht="12.75" x14ac:dyDescent="0.2">
      <c r="A6" s="52" t="s">
        <v>29</v>
      </c>
      <c r="B6" s="20" t="s">
        <v>6</v>
      </c>
      <c r="C6" s="20" t="s">
        <v>6</v>
      </c>
      <c r="D6" s="20" t="s">
        <v>6</v>
      </c>
      <c r="E6" s="20" t="s">
        <v>6</v>
      </c>
      <c r="F6" s="20" t="s">
        <v>6</v>
      </c>
      <c r="G6" s="20" t="s">
        <v>6</v>
      </c>
      <c r="H6" s="20" t="s">
        <v>6</v>
      </c>
      <c r="I6" s="20" t="s">
        <v>6</v>
      </c>
      <c r="K6" s="39" t="s">
        <v>34</v>
      </c>
      <c r="L6" s="54">
        <v>30.88</v>
      </c>
    </row>
    <row r="7" spans="1:12" s="30" customFormat="1" ht="25.5" x14ac:dyDescent="0.2">
      <c r="A7" s="52" t="s">
        <v>31</v>
      </c>
      <c r="B7" s="20" t="s">
        <v>6</v>
      </c>
      <c r="C7" s="20" t="s">
        <v>6</v>
      </c>
      <c r="D7" s="20" t="s">
        <v>6</v>
      </c>
      <c r="E7" s="20" t="s">
        <v>6</v>
      </c>
      <c r="F7" s="20" t="s">
        <v>6</v>
      </c>
      <c r="G7" s="20" t="s">
        <v>6</v>
      </c>
      <c r="H7" s="20" t="s">
        <v>6</v>
      </c>
      <c r="I7" s="20" t="s">
        <v>6</v>
      </c>
    </row>
    <row r="8" spans="1:12" s="30" customFormat="1" ht="12.75" x14ac:dyDescent="0.2">
      <c r="A8" s="52" t="s">
        <v>33</v>
      </c>
      <c r="B8" s="20"/>
      <c r="C8" s="20"/>
      <c r="D8" s="20"/>
      <c r="E8" s="20"/>
      <c r="F8" s="20"/>
      <c r="G8" s="20"/>
      <c r="H8" s="20"/>
      <c r="I8" s="21"/>
    </row>
    <row r="9" spans="1:12" s="30" customFormat="1" ht="12.75" x14ac:dyDescent="0.2">
      <c r="A9" s="10" t="s">
        <v>35</v>
      </c>
      <c r="B9" s="20">
        <v>1</v>
      </c>
      <c r="C9" s="20">
        <v>1</v>
      </c>
      <c r="D9" s="20">
        <f>B9*C9</f>
        <v>1</v>
      </c>
      <c r="E9" s="20">
        <v>1</v>
      </c>
      <c r="F9" s="20">
        <f>D9*E9</f>
        <v>1</v>
      </c>
      <c r="G9" s="20">
        <f>F9*0.05</f>
        <v>0.05</v>
      </c>
      <c r="H9" s="20">
        <f>F9*0.1</f>
        <v>0.1</v>
      </c>
      <c r="I9" s="13">
        <f>F9*$L$5+G9*$L$4+H9*$L$6</f>
        <v>64.003500000000003</v>
      </c>
    </row>
    <row r="10" spans="1:12" s="30" customFormat="1" ht="12.75" x14ac:dyDescent="0.2">
      <c r="A10" s="10" t="s">
        <v>36</v>
      </c>
      <c r="B10" s="20"/>
      <c r="C10" s="20"/>
      <c r="D10" s="20"/>
      <c r="E10" s="20"/>
      <c r="F10" s="20"/>
      <c r="G10" s="20"/>
      <c r="H10" s="20"/>
      <c r="I10" s="21"/>
    </row>
    <row r="11" spans="1:12" s="30" customFormat="1" ht="28.5" x14ac:dyDescent="0.2">
      <c r="A11" s="22" t="s">
        <v>37</v>
      </c>
      <c r="B11" s="20">
        <v>1</v>
      </c>
      <c r="C11" s="20">
        <v>12</v>
      </c>
      <c r="D11" s="20">
        <f>B11*C11</f>
        <v>12</v>
      </c>
      <c r="E11" s="20">
        <v>0</v>
      </c>
      <c r="F11" s="20">
        <f>D11*E11</f>
        <v>0</v>
      </c>
      <c r="G11" s="20">
        <f>F11*0.05</f>
        <v>0</v>
      </c>
      <c r="H11" s="20">
        <f>F11*0.1</f>
        <v>0</v>
      </c>
      <c r="I11" s="12">
        <f>F11*$L$5+G11*$L$4+H11*$L$6</f>
        <v>0</v>
      </c>
    </row>
    <row r="12" spans="1:12" s="30" customFormat="1" ht="12.75" x14ac:dyDescent="0.2">
      <c r="A12" s="10" t="s">
        <v>38</v>
      </c>
      <c r="B12" s="102" t="s">
        <v>39</v>
      </c>
      <c r="C12" s="102"/>
      <c r="D12" s="23"/>
      <c r="E12" s="23"/>
      <c r="F12" s="23"/>
      <c r="G12" s="23"/>
      <c r="H12" s="23"/>
      <c r="I12" s="21"/>
    </row>
    <row r="13" spans="1:12" s="30" customFormat="1" ht="12.75" x14ac:dyDescent="0.2">
      <c r="A13" s="10" t="s">
        <v>40</v>
      </c>
      <c r="B13" s="102" t="s">
        <v>39</v>
      </c>
      <c r="C13" s="102"/>
      <c r="D13" s="23"/>
      <c r="E13" s="23"/>
      <c r="F13" s="23"/>
      <c r="G13" s="23"/>
      <c r="H13" s="23"/>
      <c r="I13" s="21"/>
    </row>
    <row r="14" spans="1:12" s="30" customFormat="1" ht="12.75" x14ac:dyDescent="0.2">
      <c r="A14" s="10" t="s">
        <v>41</v>
      </c>
      <c r="B14" s="23"/>
      <c r="C14" s="23"/>
      <c r="D14" s="23"/>
      <c r="E14" s="23"/>
      <c r="F14" s="23"/>
      <c r="G14" s="20"/>
      <c r="H14" s="20"/>
      <c r="I14" s="21"/>
    </row>
    <row r="15" spans="1:12" s="30" customFormat="1" ht="15.75" x14ac:dyDescent="0.2">
      <c r="A15" s="22" t="s">
        <v>42</v>
      </c>
      <c r="B15" s="20">
        <v>2</v>
      </c>
      <c r="C15" s="20">
        <v>1</v>
      </c>
      <c r="D15" s="20">
        <f t="shared" ref="D15:D21" si="0">B15*C15</f>
        <v>2</v>
      </c>
      <c r="E15" s="20">
        <v>0</v>
      </c>
      <c r="F15" s="20">
        <f t="shared" ref="F15:F21" si="1">D15*E15</f>
        <v>0</v>
      </c>
      <c r="G15" s="20">
        <f t="shared" ref="G15:G21" si="2">F15*0.05</f>
        <v>0</v>
      </c>
      <c r="H15" s="20">
        <f t="shared" ref="H15:H21" si="3">F15*0.1</f>
        <v>0</v>
      </c>
      <c r="I15" s="12">
        <f t="shared" ref="I15:I21" si="4">F15*$L$5+G15*$L$4+H15*$L$6</f>
        <v>0</v>
      </c>
    </row>
    <row r="16" spans="1:12" s="30" customFormat="1" ht="15.75" x14ac:dyDescent="0.2">
      <c r="A16" s="22" t="s">
        <v>43</v>
      </c>
      <c r="B16" s="20">
        <v>2</v>
      </c>
      <c r="C16" s="20">
        <v>1</v>
      </c>
      <c r="D16" s="20">
        <f t="shared" si="0"/>
        <v>2</v>
      </c>
      <c r="E16" s="20">
        <v>0</v>
      </c>
      <c r="F16" s="20">
        <f t="shared" si="1"/>
        <v>0</v>
      </c>
      <c r="G16" s="20">
        <f t="shared" si="2"/>
        <v>0</v>
      </c>
      <c r="H16" s="20">
        <f t="shared" si="3"/>
        <v>0</v>
      </c>
      <c r="I16" s="12">
        <f t="shared" si="4"/>
        <v>0</v>
      </c>
    </row>
    <row r="17" spans="1:14" s="30" customFormat="1" ht="15.75" x14ac:dyDescent="0.2">
      <c r="A17" s="22" t="s">
        <v>44</v>
      </c>
      <c r="B17" s="20">
        <v>2</v>
      </c>
      <c r="C17" s="20">
        <v>1</v>
      </c>
      <c r="D17" s="20">
        <f t="shared" si="0"/>
        <v>2</v>
      </c>
      <c r="E17" s="20">
        <v>0</v>
      </c>
      <c r="F17" s="20">
        <f t="shared" si="1"/>
        <v>0</v>
      </c>
      <c r="G17" s="20">
        <f t="shared" si="2"/>
        <v>0</v>
      </c>
      <c r="H17" s="20">
        <f t="shared" si="3"/>
        <v>0</v>
      </c>
      <c r="I17" s="12">
        <f t="shared" si="4"/>
        <v>0</v>
      </c>
    </row>
    <row r="18" spans="1:14" s="30" customFormat="1" ht="15.75" x14ac:dyDescent="0.2">
      <c r="A18" s="24" t="s">
        <v>45</v>
      </c>
      <c r="B18" s="20">
        <v>4</v>
      </c>
      <c r="C18" s="20">
        <v>1</v>
      </c>
      <c r="D18" s="20">
        <f t="shared" si="0"/>
        <v>4</v>
      </c>
      <c r="E18" s="20">
        <v>0</v>
      </c>
      <c r="F18" s="20">
        <f t="shared" si="1"/>
        <v>0</v>
      </c>
      <c r="G18" s="20">
        <f t="shared" si="2"/>
        <v>0</v>
      </c>
      <c r="H18" s="20">
        <f t="shared" si="3"/>
        <v>0</v>
      </c>
      <c r="I18" s="12">
        <f t="shared" si="4"/>
        <v>0</v>
      </c>
    </row>
    <row r="19" spans="1:14" s="30" customFormat="1" ht="15.75" x14ac:dyDescent="0.2">
      <c r="A19" s="24" t="s">
        <v>46</v>
      </c>
      <c r="B19" s="20">
        <v>16</v>
      </c>
      <c r="C19" s="20">
        <v>1</v>
      </c>
      <c r="D19" s="20">
        <f t="shared" si="0"/>
        <v>16</v>
      </c>
      <c r="E19" s="20">
        <v>0</v>
      </c>
      <c r="F19" s="20">
        <f t="shared" si="1"/>
        <v>0</v>
      </c>
      <c r="G19" s="20">
        <f t="shared" si="2"/>
        <v>0</v>
      </c>
      <c r="H19" s="20">
        <f t="shared" si="3"/>
        <v>0</v>
      </c>
      <c r="I19" s="12">
        <f t="shared" si="4"/>
        <v>0</v>
      </c>
    </row>
    <row r="20" spans="1:14" s="30" customFormat="1" ht="15.75" x14ac:dyDescent="0.2">
      <c r="A20" s="22" t="s">
        <v>47</v>
      </c>
      <c r="B20" s="20">
        <v>4</v>
      </c>
      <c r="C20" s="20">
        <v>2</v>
      </c>
      <c r="D20" s="20">
        <f t="shared" si="0"/>
        <v>8</v>
      </c>
      <c r="E20" s="20">
        <v>0</v>
      </c>
      <c r="F20" s="20">
        <f t="shared" si="1"/>
        <v>0</v>
      </c>
      <c r="G20" s="20">
        <f t="shared" si="2"/>
        <v>0</v>
      </c>
      <c r="H20" s="20">
        <f t="shared" si="3"/>
        <v>0</v>
      </c>
      <c r="I20" s="12">
        <f t="shared" si="4"/>
        <v>0</v>
      </c>
    </row>
    <row r="21" spans="1:14" s="30" customFormat="1" ht="15.75" x14ac:dyDescent="0.2">
      <c r="A21" s="22" t="s">
        <v>48</v>
      </c>
      <c r="B21" s="20">
        <v>2</v>
      </c>
      <c r="C21" s="20">
        <v>1</v>
      </c>
      <c r="D21" s="20">
        <f t="shared" si="0"/>
        <v>2</v>
      </c>
      <c r="E21" s="20">
        <v>1</v>
      </c>
      <c r="F21" s="20">
        <f t="shared" si="1"/>
        <v>2</v>
      </c>
      <c r="G21" s="20">
        <f t="shared" si="2"/>
        <v>0.1</v>
      </c>
      <c r="H21" s="20">
        <f t="shared" si="3"/>
        <v>0.2</v>
      </c>
      <c r="I21" s="13">
        <f t="shared" si="4"/>
        <v>128.00700000000001</v>
      </c>
      <c r="L21" s="32"/>
      <c r="N21" s="37"/>
    </row>
    <row r="22" spans="1:14" s="30" customFormat="1" ht="13.5" x14ac:dyDescent="0.2">
      <c r="A22" s="25" t="s">
        <v>77</v>
      </c>
      <c r="B22" s="26">
        <f>SUM(B9:B21)</f>
        <v>34</v>
      </c>
      <c r="C22" s="26">
        <f>SUM(C9:C21)</f>
        <v>21</v>
      </c>
      <c r="D22" s="26">
        <f>SUM(D9:D21)</f>
        <v>49</v>
      </c>
      <c r="E22" s="26"/>
      <c r="F22" s="103">
        <f>ROUND(SUM(F9:H21),0)</f>
        <v>3</v>
      </c>
      <c r="G22" s="103"/>
      <c r="H22" s="103"/>
      <c r="I22" s="27">
        <f>SUM(I9:I21)</f>
        <v>192.01050000000001</v>
      </c>
    </row>
    <row r="23" spans="1:14" s="30" customFormat="1" ht="12.75" x14ac:dyDescent="0.2">
      <c r="A23" s="52" t="s">
        <v>50</v>
      </c>
      <c r="B23" s="21"/>
      <c r="C23" s="28"/>
      <c r="D23" s="21"/>
      <c r="E23" s="21"/>
      <c r="F23" s="21"/>
      <c r="G23" s="21"/>
      <c r="H23" s="28"/>
      <c r="I23" s="21"/>
    </row>
    <row r="24" spans="1:14" s="30" customFormat="1" ht="12.75" x14ac:dyDescent="0.2">
      <c r="A24" s="10" t="s">
        <v>35</v>
      </c>
      <c r="B24" s="102" t="s">
        <v>51</v>
      </c>
      <c r="C24" s="102"/>
      <c r="D24" s="20"/>
      <c r="E24" s="20"/>
      <c r="F24" s="20"/>
      <c r="G24" s="20"/>
      <c r="H24" s="20"/>
      <c r="I24" s="21"/>
    </row>
    <row r="25" spans="1:14" s="30" customFormat="1" ht="12.75" x14ac:dyDescent="0.2">
      <c r="A25" s="10" t="s">
        <v>52</v>
      </c>
      <c r="B25" s="102" t="s">
        <v>53</v>
      </c>
      <c r="C25" s="102"/>
      <c r="D25" s="20"/>
      <c r="E25" s="20"/>
      <c r="F25" s="20"/>
      <c r="G25" s="20"/>
      <c r="H25" s="20"/>
      <c r="I25" s="21"/>
    </row>
    <row r="26" spans="1:14" s="30" customFormat="1" ht="12.75" x14ac:dyDescent="0.2">
      <c r="A26" s="10" t="s">
        <v>54</v>
      </c>
      <c r="B26" s="102" t="s">
        <v>53</v>
      </c>
      <c r="C26" s="102"/>
      <c r="D26" s="20"/>
      <c r="E26" s="20"/>
      <c r="F26" s="20"/>
      <c r="G26" s="20"/>
      <c r="H26" s="20"/>
      <c r="I26" s="21"/>
    </row>
    <row r="27" spans="1:14" s="30" customFormat="1" ht="12.75" x14ac:dyDescent="0.2">
      <c r="A27" s="10" t="s">
        <v>55</v>
      </c>
      <c r="B27" s="20">
        <v>40</v>
      </c>
      <c r="C27" s="20">
        <v>1</v>
      </c>
      <c r="D27" s="20">
        <f t="shared" ref="D27" si="5">B27*C27</f>
        <v>40</v>
      </c>
      <c r="E27" s="20">
        <v>0</v>
      </c>
      <c r="F27" s="20">
        <f t="shared" ref="F27" si="6">D27*E27</f>
        <v>0</v>
      </c>
      <c r="G27" s="20">
        <f t="shared" ref="G27" si="7">F27*0.05</f>
        <v>0</v>
      </c>
      <c r="H27" s="20">
        <f t="shared" ref="H27" si="8">F27*0.1</f>
        <v>0</v>
      </c>
      <c r="I27" s="12">
        <f>F27*$L$5+G27*$L$4+H27*$L$6</f>
        <v>0</v>
      </c>
    </row>
    <row r="28" spans="1:14" s="30" customFormat="1" ht="26.25" customHeight="1" x14ac:dyDescent="0.2">
      <c r="A28" s="10" t="s">
        <v>56</v>
      </c>
      <c r="B28" s="20"/>
      <c r="C28" s="20"/>
      <c r="D28" s="20"/>
      <c r="E28" s="20"/>
      <c r="F28" s="20"/>
      <c r="G28" s="20"/>
      <c r="H28" s="20"/>
      <c r="I28" s="20"/>
    </row>
    <row r="29" spans="1:14" s="30" customFormat="1" ht="12.75" x14ac:dyDescent="0.2">
      <c r="A29" s="22" t="s">
        <v>57</v>
      </c>
      <c r="B29" s="20">
        <v>8</v>
      </c>
      <c r="C29" s="20">
        <v>12</v>
      </c>
      <c r="D29" s="20">
        <f t="shared" ref="D29:D31" si="9">B29*C29</f>
        <v>96</v>
      </c>
      <c r="E29" s="20">
        <v>0</v>
      </c>
      <c r="F29" s="20">
        <f t="shared" ref="F29:F31" si="10">D29*E29</f>
        <v>0</v>
      </c>
      <c r="G29" s="20">
        <f t="shared" ref="G29:G31" si="11">F29*0.05</f>
        <v>0</v>
      </c>
      <c r="H29" s="20">
        <f t="shared" ref="H29:H31" si="12">F29*0.1</f>
        <v>0</v>
      </c>
      <c r="I29" s="12">
        <f>F29*$L$5+G29*$L$4+H29*$L$6</f>
        <v>0</v>
      </c>
    </row>
    <row r="30" spans="1:14" s="30" customFormat="1" ht="12.75" x14ac:dyDescent="0.2">
      <c r="A30" s="22" t="s">
        <v>58</v>
      </c>
      <c r="B30" s="20">
        <v>4</v>
      </c>
      <c r="C30" s="20">
        <v>1</v>
      </c>
      <c r="D30" s="20">
        <f t="shared" si="9"/>
        <v>4</v>
      </c>
      <c r="E30" s="20">
        <v>1</v>
      </c>
      <c r="F30" s="20">
        <f t="shared" si="10"/>
        <v>4</v>
      </c>
      <c r="G30" s="20">
        <f t="shared" si="11"/>
        <v>0.2</v>
      </c>
      <c r="H30" s="20">
        <f t="shared" si="12"/>
        <v>0.4</v>
      </c>
      <c r="I30" s="13">
        <f>F30*$L$5+G30*$L$4+H30*$L$6</f>
        <v>256.01400000000001</v>
      </c>
    </row>
    <row r="31" spans="1:14" s="30" customFormat="1" ht="12.75" x14ac:dyDescent="0.2">
      <c r="A31" s="10" t="s">
        <v>59</v>
      </c>
      <c r="B31" s="20">
        <v>40</v>
      </c>
      <c r="C31" s="20">
        <v>1</v>
      </c>
      <c r="D31" s="20">
        <f t="shared" si="9"/>
        <v>40</v>
      </c>
      <c r="E31" s="20">
        <v>0</v>
      </c>
      <c r="F31" s="20">
        <f t="shared" si="10"/>
        <v>0</v>
      </c>
      <c r="G31" s="20">
        <f t="shared" si="11"/>
        <v>0</v>
      </c>
      <c r="H31" s="20">
        <f t="shared" si="12"/>
        <v>0</v>
      </c>
      <c r="I31" s="12">
        <f>F31*$L$5+G31*$L$4+H31*$L$6</f>
        <v>0</v>
      </c>
    </row>
    <row r="32" spans="1:14" s="30" customFormat="1" ht="12.75" x14ac:dyDescent="0.2">
      <c r="A32" s="10" t="s">
        <v>60</v>
      </c>
      <c r="B32" s="20" t="s">
        <v>6</v>
      </c>
      <c r="C32" s="20" t="s">
        <v>6</v>
      </c>
      <c r="D32" s="20" t="s">
        <v>6</v>
      </c>
      <c r="E32" s="20" t="s">
        <v>6</v>
      </c>
      <c r="F32" s="20" t="s">
        <v>6</v>
      </c>
      <c r="G32" s="20" t="s">
        <v>6</v>
      </c>
      <c r="H32" s="20" t="s">
        <v>6</v>
      </c>
      <c r="I32" s="20" t="s">
        <v>6</v>
      </c>
    </row>
    <row r="33" spans="1:9" s="30" customFormat="1" ht="13.5" x14ac:dyDescent="0.2">
      <c r="A33" s="25" t="s">
        <v>61</v>
      </c>
      <c r="B33" s="26">
        <f>SUM(B27:B32)</f>
        <v>92</v>
      </c>
      <c r="C33" s="26">
        <f>SUM(C27:C32)</f>
        <v>15</v>
      </c>
      <c r="D33" s="26">
        <f>SUM(D27:D32)</f>
        <v>180</v>
      </c>
      <c r="E33" s="26"/>
      <c r="F33" s="101">
        <f>ROUND(SUM(F27:H32),0)</f>
        <v>5</v>
      </c>
      <c r="G33" s="101"/>
      <c r="H33" s="101"/>
      <c r="I33" s="27">
        <f>SUM(I27:I32)</f>
        <v>256.01400000000001</v>
      </c>
    </row>
    <row r="34" spans="1:9" s="30" customFormat="1" ht="15.75" x14ac:dyDescent="0.2">
      <c r="A34" s="19" t="s">
        <v>78</v>
      </c>
      <c r="B34" s="11"/>
      <c r="C34" s="11"/>
      <c r="D34" s="11"/>
      <c r="E34" s="11"/>
      <c r="F34" s="100">
        <f>F22+F33</f>
        <v>8</v>
      </c>
      <c r="G34" s="100"/>
      <c r="H34" s="100"/>
      <c r="I34" s="14">
        <f>ROUND(I22+I33,0)</f>
        <v>448</v>
      </c>
    </row>
    <row r="35" spans="1:9" s="30" customFormat="1" ht="15.75" x14ac:dyDescent="0.2">
      <c r="A35" s="40" t="s">
        <v>63</v>
      </c>
      <c r="B35" s="11"/>
      <c r="C35" s="11"/>
      <c r="D35" s="11"/>
      <c r="E35" s="11"/>
      <c r="F35" s="100"/>
      <c r="G35" s="100"/>
      <c r="H35" s="100"/>
      <c r="I35" s="14">
        <v>0</v>
      </c>
    </row>
    <row r="36" spans="1:9" s="30" customFormat="1" ht="15.75" x14ac:dyDescent="0.2">
      <c r="A36" s="40" t="s">
        <v>64</v>
      </c>
      <c r="B36" s="11"/>
      <c r="C36" s="11"/>
      <c r="D36" s="11"/>
      <c r="E36" s="11"/>
      <c r="F36" s="100"/>
      <c r="G36" s="100"/>
      <c r="H36" s="100"/>
      <c r="I36" s="14">
        <f>I34+I35</f>
        <v>448</v>
      </c>
    </row>
    <row r="37" spans="1:9" s="30" customFormat="1" ht="12.75" x14ac:dyDescent="0.2">
      <c r="A37" s="41"/>
      <c r="B37" s="15"/>
      <c r="C37" s="15"/>
      <c r="D37" s="15"/>
      <c r="E37" s="15"/>
      <c r="F37" s="18"/>
      <c r="G37" s="18"/>
      <c r="H37" s="18"/>
      <c r="I37" s="16"/>
    </row>
    <row r="38" spans="1:9" s="30" customFormat="1" ht="12.75" x14ac:dyDescent="0.2">
      <c r="A38" s="33" t="s">
        <v>65</v>
      </c>
    </row>
    <row r="39" spans="1:9" s="30" customFormat="1" ht="54.75" customHeight="1" x14ac:dyDescent="0.2">
      <c r="A39" s="97" t="s">
        <v>79</v>
      </c>
      <c r="B39" s="97"/>
      <c r="C39" s="97"/>
      <c r="D39" s="97"/>
      <c r="E39" s="97"/>
      <c r="F39" s="97"/>
      <c r="G39" s="97"/>
      <c r="H39" s="97"/>
      <c r="I39" s="97"/>
    </row>
    <row r="40" spans="1:9" s="30" customFormat="1" ht="60.75" customHeight="1" x14ac:dyDescent="0.2">
      <c r="A40" s="97" t="s">
        <v>80</v>
      </c>
      <c r="B40" s="97"/>
      <c r="C40" s="97"/>
      <c r="D40" s="97"/>
      <c r="E40" s="97"/>
      <c r="F40" s="97"/>
      <c r="G40" s="97"/>
      <c r="H40" s="97"/>
      <c r="I40" s="97"/>
    </row>
    <row r="41" spans="1:9" s="30" customFormat="1" ht="15.75" x14ac:dyDescent="0.2">
      <c r="A41" s="92" t="s">
        <v>68</v>
      </c>
      <c r="B41" s="92"/>
      <c r="C41" s="92"/>
      <c r="D41" s="92"/>
      <c r="E41" s="92"/>
      <c r="F41" s="92"/>
      <c r="G41" s="92"/>
      <c r="H41" s="92"/>
      <c r="I41" s="92"/>
    </row>
    <row r="42" spans="1:9" s="30" customFormat="1" ht="15.75" x14ac:dyDescent="0.2">
      <c r="A42" s="92" t="s">
        <v>81</v>
      </c>
      <c r="B42" s="92"/>
      <c r="C42" s="92"/>
      <c r="D42" s="92"/>
      <c r="E42" s="92"/>
      <c r="F42" s="92"/>
      <c r="G42" s="92"/>
      <c r="H42" s="92"/>
      <c r="I42" s="92"/>
    </row>
    <row r="43" spans="1:9" s="30" customFormat="1" ht="15.75" x14ac:dyDescent="0.2">
      <c r="A43" s="92" t="s">
        <v>70</v>
      </c>
      <c r="B43" s="92"/>
      <c r="C43" s="92"/>
      <c r="D43" s="92"/>
      <c r="E43" s="92"/>
      <c r="F43" s="92"/>
      <c r="G43" s="92"/>
      <c r="H43" s="92"/>
      <c r="I43" s="92"/>
    </row>
    <row r="44" spans="1:9" s="30" customFormat="1" ht="15.75" x14ac:dyDescent="0.2">
      <c r="A44" s="92" t="s">
        <v>71</v>
      </c>
      <c r="B44" s="92"/>
      <c r="C44" s="92"/>
      <c r="D44" s="92"/>
      <c r="E44" s="92"/>
      <c r="F44" s="92"/>
      <c r="G44" s="92"/>
      <c r="H44" s="92"/>
      <c r="I44" s="92"/>
    </row>
    <row r="45" spans="1:9" s="30" customFormat="1" ht="15.75" x14ac:dyDescent="0.2">
      <c r="A45" s="92" t="s">
        <v>72</v>
      </c>
      <c r="B45" s="92"/>
      <c r="C45" s="92"/>
      <c r="D45" s="92"/>
      <c r="E45" s="92"/>
      <c r="F45" s="92"/>
      <c r="G45" s="92"/>
      <c r="H45" s="92"/>
      <c r="I45" s="92"/>
    </row>
    <row r="46" spans="1:9" s="30" customFormat="1" ht="15.75" x14ac:dyDescent="0.2">
      <c r="A46" s="92" t="s">
        <v>73</v>
      </c>
      <c r="B46" s="92"/>
      <c r="C46" s="92"/>
      <c r="D46" s="92"/>
      <c r="E46" s="92"/>
      <c r="F46" s="92"/>
      <c r="G46" s="92"/>
      <c r="H46" s="92"/>
      <c r="I46" s="92"/>
    </row>
    <row r="47" spans="1:9" s="30" customFormat="1" ht="12.75" x14ac:dyDescent="0.2">
      <c r="A47" s="35"/>
      <c r="B47" s="35"/>
    </row>
    <row r="48" spans="1:9" s="30" customFormat="1" ht="12.75" x14ac:dyDescent="0.2">
      <c r="A48" s="35"/>
      <c r="B48" s="35"/>
    </row>
    <row r="49" spans="1:2" s="30" customFormat="1" ht="12.75" x14ac:dyDescent="0.2">
      <c r="B49" s="35"/>
    </row>
    <row r="50" spans="1:2" s="30" customFormat="1" ht="12.75" x14ac:dyDescent="0.2">
      <c r="A50" s="35"/>
      <c r="B50" s="35"/>
    </row>
    <row r="51" spans="1:2" s="30" customFormat="1" ht="12.75" x14ac:dyDescent="0.2">
      <c r="A51" s="35"/>
      <c r="B51" s="35"/>
    </row>
    <row r="52" spans="1:2" s="30" customFormat="1" ht="12.75" x14ac:dyDescent="0.2">
      <c r="A52" s="34"/>
    </row>
  </sheetData>
  <mergeCells count="21">
    <mergeCell ref="A1:I1"/>
    <mergeCell ref="K3:L3"/>
    <mergeCell ref="A3:A4"/>
    <mergeCell ref="A40:I40"/>
    <mergeCell ref="B26:C26"/>
    <mergeCell ref="F33:H33"/>
    <mergeCell ref="F34:H34"/>
    <mergeCell ref="F35:H35"/>
    <mergeCell ref="F36:H36"/>
    <mergeCell ref="A39:I39"/>
    <mergeCell ref="B12:C12"/>
    <mergeCell ref="B13:C13"/>
    <mergeCell ref="F22:H22"/>
    <mergeCell ref="B24:C24"/>
    <mergeCell ref="B25:C25"/>
    <mergeCell ref="A46:I46"/>
    <mergeCell ref="A41:I41"/>
    <mergeCell ref="A42:I42"/>
    <mergeCell ref="A43:I43"/>
    <mergeCell ref="A44:I44"/>
    <mergeCell ref="A45:I4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
  <sheetViews>
    <sheetView workbookViewId="0">
      <selection activeCell="E17" sqref="E17"/>
    </sheetView>
  </sheetViews>
  <sheetFormatPr defaultRowHeight="15" x14ac:dyDescent="0.25"/>
  <cols>
    <col min="1" max="1" width="23.5703125" customWidth="1"/>
    <col min="2" max="2" width="20" customWidth="1"/>
    <col min="3" max="3" width="15.7109375" customWidth="1"/>
    <col min="4" max="4" width="14" customWidth="1"/>
    <col min="5" max="5" width="15.140625" customWidth="1"/>
    <col min="6" max="6" width="13.5703125" customWidth="1"/>
    <col min="7" max="7" width="20.85546875" customWidth="1"/>
  </cols>
  <sheetData>
    <row r="1" spans="1:7" ht="35.25" customHeight="1" x14ac:dyDescent="0.25">
      <c r="A1" s="93" t="s">
        <v>82</v>
      </c>
      <c r="B1" s="93"/>
      <c r="C1" s="93"/>
      <c r="D1" s="93"/>
      <c r="E1" s="93"/>
      <c r="F1" s="93"/>
      <c r="G1" s="93"/>
    </row>
    <row r="2" spans="1:7" s="30" customFormat="1" ht="12.75" x14ac:dyDescent="0.2">
      <c r="A2" s="29"/>
    </row>
    <row r="3" spans="1:7" s="30" customFormat="1" ht="12.75" x14ac:dyDescent="0.2">
      <c r="A3" s="104" t="s">
        <v>83</v>
      </c>
      <c r="B3" s="105" t="s">
        <v>84</v>
      </c>
      <c r="C3" s="104" t="s">
        <v>85</v>
      </c>
      <c r="D3" s="104"/>
      <c r="E3" s="104"/>
      <c r="F3" s="104" t="s">
        <v>86</v>
      </c>
      <c r="G3" s="105" t="s">
        <v>87</v>
      </c>
    </row>
    <row r="4" spans="1:7" s="30" customFormat="1" ht="12.75" x14ac:dyDescent="0.2">
      <c r="A4" s="104"/>
      <c r="B4" s="105"/>
      <c r="C4" s="42" t="s">
        <v>88</v>
      </c>
      <c r="D4" s="42" t="s">
        <v>89</v>
      </c>
      <c r="E4" s="42" t="s">
        <v>90</v>
      </c>
      <c r="F4" s="104"/>
      <c r="G4" s="105"/>
    </row>
    <row r="5" spans="1:7" s="30" customFormat="1" ht="12.75" x14ac:dyDescent="0.2">
      <c r="A5" s="43" t="s">
        <v>91</v>
      </c>
      <c r="B5" s="44">
        <v>23</v>
      </c>
      <c r="C5" s="44">
        <f>SUM('Table 1a'!F22:H22)</f>
        <v>176</v>
      </c>
      <c r="D5" s="45">
        <f>SUM('Table 1a'!F33:H33)</f>
        <v>685</v>
      </c>
      <c r="E5" s="45">
        <f>+D5+C5</f>
        <v>861</v>
      </c>
      <c r="F5" s="46">
        <f>'Table 1a'!I34</f>
        <v>118000</v>
      </c>
      <c r="G5" s="46">
        <v>0</v>
      </c>
    </row>
    <row r="6" spans="1:7" s="30" customFormat="1" ht="12.75" x14ac:dyDescent="0.2">
      <c r="A6" s="43" t="s">
        <v>92</v>
      </c>
      <c r="B6" s="44">
        <v>1</v>
      </c>
      <c r="C6" s="44">
        <f>SUM('Table 1b'!F22:H22)</f>
        <v>3</v>
      </c>
      <c r="D6" s="45">
        <f>SUM('Table 1b'!F33:H33)</f>
        <v>5</v>
      </c>
      <c r="E6" s="45">
        <f>+D6+C6</f>
        <v>8</v>
      </c>
      <c r="F6" s="46">
        <f>'Table 1b'!I34</f>
        <v>448</v>
      </c>
      <c r="G6" s="46">
        <v>0</v>
      </c>
    </row>
    <row r="7" spans="1:7" s="30" customFormat="1" ht="12.75" x14ac:dyDescent="0.2">
      <c r="A7" s="47" t="s">
        <v>93</v>
      </c>
      <c r="B7" s="48">
        <f t="shared" ref="B7:G7" si="0">+B5+B6</f>
        <v>24</v>
      </c>
      <c r="C7" s="48">
        <f t="shared" si="0"/>
        <v>179</v>
      </c>
      <c r="D7" s="49">
        <f t="shared" si="0"/>
        <v>690</v>
      </c>
      <c r="E7" s="49">
        <f>+E5+E6</f>
        <v>869</v>
      </c>
      <c r="F7" s="50">
        <f>ROUND(+F5+F6,-3)</f>
        <v>118000</v>
      </c>
      <c r="G7" s="50">
        <f t="shared" si="0"/>
        <v>0</v>
      </c>
    </row>
    <row r="8" spans="1:7" s="30" customFormat="1" ht="12.75" x14ac:dyDescent="0.2"/>
    <row r="9" spans="1:7" s="30" customFormat="1" ht="12.75" x14ac:dyDescent="0.2"/>
    <row r="10" spans="1:7" s="30" customFormat="1" ht="12.75" x14ac:dyDescent="0.2">
      <c r="B10" s="41"/>
      <c r="E10" s="32">
        <f>E7/B7</f>
        <v>36.208333333333336</v>
      </c>
      <c r="F10" s="30" t="s">
        <v>94</v>
      </c>
      <c r="G10" s="37"/>
    </row>
  </sheetData>
  <mergeCells count="6">
    <mergeCell ref="A1:G1"/>
    <mergeCell ref="A3:A4"/>
    <mergeCell ref="B3:B4"/>
    <mergeCell ref="C3:E3"/>
    <mergeCell ref="F3:F4"/>
    <mergeCell ref="G3:G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4"/>
  <sheetViews>
    <sheetView workbookViewId="0">
      <selection activeCell="A17" sqref="A17:I17"/>
    </sheetView>
  </sheetViews>
  <sheetFormatPr defaultRowHeight="15" x14ac:dyDescent="0.25"/>
  <cols>
    <col min="1" max="1" width="40.85546875" customWidth="1"/>
    <col min="2" max="2" width="10.140625" customWidth="1"/>
    <col min="3" max="3" width="11.85546875" customWidth="1"/>
    <col min="4" max="4" width="11.140625" customWidth="1"/>
    <col min="6" max="6" width="10.85546875" customWidth="1"/>
    <col min="7" max="7" width="12.5703125" customWidth="1"/>
    <col min="8" max="8" width="10.5703125" customWidth="1"/>
    <col min="9" max="9" width="12.7109375" customWidth="1"/>
    <col min="11" max="11" width="13.140625" customWidth="1"/>
  </cols>
  <sheetData>
    <row r="1" spans="1:12" ht="30" customHeight="1" x14ac:dyDescent="0.25">
      <c r="A1" s="93" t="s">
        <v>95</v>
      </c>
      <c r="B1" s="93"/>
      <c r="C1" s="93"/>
      <c r="D1" s="93"/>
      <c r="E1" s="93"/>
      <c r="F1" s="93"/>
      <c r="G1" s="93"/>
      <c r="H1" s="93"/>
      <c r="I1" s="93"/>
    </row>
    <row r="2" spans="1:12" ht="15.75" x14ac:dyDescent="0.25">
      <c r="A2" s="4" t="s">
        <v>96</v>
      </c>
    </row>
    <row r="3" spans="1:12" x14ac:dyDescent="0.25">
      <c r="A3" s="2"/>
    </row>
    <row r="4" spans="1:12" x14ac:dyDescent="0.25">
      <c r="A4" s="107" t="s">
        <v>9</v>
      </c>
      <c r="B4" s="9" t="s">
        <v>10</v>
      </c>
      <c r="C4" s="9" t="s">
        <v>11</v>
      </c>
      <c r="D4" s="9" t="s">
        <v>12</v>
      </c>
      <c r="E4" s="9" t="s">
        <v>13</v>
      </c>
      <c r="F4" s="9" t="s">
        <v>14</v>
      </c>
      <c r="G4" s="9" t="s">
        <v>15</v>
      </c>
      <c r="H4" s="9" t="s">
        <v>16</v>
      </c>
      <c r="I4" s="9" t="s">
        <v>17</v>
      </c>
    </row>
    <row r="5" spans="1:12" ht="51" x14ac:dyDescent="0.25">
      <c r="A5" s="107"/>
      <c r="B5" s="9" t="s">
        <v>97</v>
      </c>
      <c r="C5" s="9" t="s">
        <v>98</v>
      </c>
      <c r="D5" s="9" t="s">
        <v>99</v>
      </c>
      <c r="E5" s="9" t="s">
        <v>100</v>
      </c>
      <c r="F5" s="9" t="s">
        <v>101</v>
      </c>
      <c r="G5" s="9" t="s">
        <v>102</v>
      </c>
      <c r="H5" s="9" t="s">
        <v>103</v>
      </c>
      <c r="I5" s="9" t="s">
        <v>26</v>
      </c>
    </row>
    <row r="6" spans="1:12" ht="15.75" x14ac:dyDescent="0.25">
      <c r="A6" s="52" t="s">
        <v>104</v>
      </c>
      <c r="B6" s="11">
        <v>2</v>
      </c>
      <c r="C6" s="11">
        <v>0</v>
      </c>
      <c r="D6" s="11">
        <f>B6*C6</f>
        <v>0</v>
      </c>
      <c r="E6" s="11">
        <v>0</v>
      </c>
      <c r="F6" s="11">
        <f>D6*E6</f>
        <v>0</v>
      </c>
      <c r="G6" s="11">
        <f>F6*0.05</f>
        <v>0</v>
      </c>
      <c r="H6" s="11">
        <f>F6*0.1</f>
        <v>0</v>
      </c>
      <c r="I6" s="12">
        <f t="shared" ref="I6:I12" si="0">F6*$L$8+G6*$L$7+H6*$L$9</f>
        <v>0</v>
      </c>
      <c r="K6" s="96" t="s">
        <v>28</v>
      </c>
      <c r="L6" s="96"/>
    </row>
    <row r="7" spans="1:12" ht="15.75" x14ac:dyDescent="0.25">
      <c r="A7" s="52" t="s">
        <v>105</v>
      </c>
      <c r="B7" s="11">
        <v>2</v>
      </c>
      <c r="C7" s="11">
        <v>1</v>
      </c>
      <c r="D7" s="11">
        <f t="shared" ref="D7:D12" si="1">B7*C7</f>
        <v>2</v>
      </c>
      <c r="E7" s="11">
        <v>0</v>
      </c>
      <c r="F7" s="11">
        <f t="shared" ref="F7:F12" si="2">D7*E7</f>
        <v>0</v>
      </c>
      <c r="G7" s="11">
        <f t="shared" ref="G7:G12" si="3">F7*0.05</f>
        <v>0</v>
      </c>
      <c r="H7" s="11">
        <f t="shared" ref="H7:H12" si="4">F7*0.1</f>
        <v>0</v>
      </c>
      <c r="I7" s="12">
        <f t="shared" si="0"/>
        <v>0</v>
      </c>
      <c r="K7" s="39" t="s">
        <v>30</v>
      </c>
      <c r="L7" s="54">
        <v>76.91</v>
      </c>
    </row>
    <row r="8" spans="1:12" ht="15.75" x14ac:dyDescent="0.25">
      <c r="A8" s="52" t="s">
        <v>106</v>
      </c>
      <c r="B8" s="11">
        <v>2</v>
      </c>
      <c r="C8" s="11">
        <v>1</v>
      </c>
      <c r="D8" s="11">
        <f t="shared" si="1"/>
        <v>2</v>
      </c>
      <c r="E8" s="11">
        <v>0</v>
      </c>
      <c r="F8" s="11">
        <f t="shared" si="2"/>
        <v>0</v>
      </c>
      <c r="G8" s="11">
        <f t="shared" si="3"/>
        <v>0</v>
      </c>
      <c r="H8" s="11">
        <f t="shared" si="4"/>
        <v>0</v>
      </c>
      <c r="I8" s="12">
        <f t="shared" si="0"/>
        <v>0</v>
      </c>
      <c r="K8" s="39" t="s">
        <v>76</v>
      </c>
      <c r="L8" s="54">
        <v>57.07</v>
      </c>
    </row>
    <row r="9" spans="1:12" ht="15.75" x14ac:dyDescent="0.25">
      <c r="A9" s="52" t="s">
        <v>107</v>
      </c>
      <c r="B9" s="11">
        <v>2</v>
      </c>
      <c r="C9" s="11">
        <v>1</v>
      </c>
      <c r="D9" s="11">
        <f t="shared" si="1"/>
        <v>2</v>
      </c>
      <c r="E9" s="11">
        <v>0</v>
      </c>
      <c r="F9" s="11">
        <f t="shared" si="2"/>
        <v>0</v>
      </c>
      <c r="G9" s="11">
        <f t="shared" si="3"/>
        <v>0</v>
      </c>
      <c r="H9" s="11">
        <f t="shared" si="4"/>
        <v>0</v>
      </c>
      <c r="I9" s="12">
        <f t="shared" si="0"/>
        <v>0</v>
      </c>
      <c r="K9" s="39" t="s">
        <v>34</v>
      </c>
      <c r="L9" s="54">
        <v>30.88</v>
      </c>
    </row>
    <row r="10" spans="1:12" ht="15.75" x14ac:dyDescent="0.25">
      <c r="A10" s="52" t="s">
        <v>108</v>
      </c>
      <c r="B10" s="11">
        <v>2</v>
      </c>
      <c r="C10" s="11">
        <v>1</v>
      </c>
      <c r="D10" s="11">
        <f t="shared" si="1"/>
        <v>2</v>
      </c>
      <c r="E10" s="11">
        <v>0</v>
      </c>
      <c r="F10" s="11">
        <f t="shared" si="2"/>
        <v>0</v>
      </c>
      <c r="G10" s="11">
        <f t="shared" si="3"/>
        <v>0</v>
      </c>
      <c r="H10" s="11">
        <f t="shared" si="4"/>
        <v>0</v>
      </c>
      <c r="I10" s="12">
        <f t="shared" si="0"/>
        <v>0</v>
      </c>
    </row>
    <row r="11" spans="1:12" ht="15.75" x14ac:dyDescent="0.25">
      <c r="A11" s="52" t="s">
        <v>109</v>
      </c>
      <c r="B11" s="11">
        <v>2</v>
      </c>
      <c r="C11" s="11">
        <v>2</v>
      </c>
      <c r="D11" s="11">
        <f>B11*C11</f>
        <v>4</v>
      </c>
      <c r="E11" s="11">
        <v>6</v>
      </c>
      <c r="F11" s="11">
        <f>D11*E11</f>
        <v>24</v>
      </c>
      <c r="G11" s="11">
        <f t="shared" si="3"/>
        <v>1.2000000000000002</v>
      </c>
      <c r="H11" s="11">
        <f t="shared" si="4"/>
        <v>2.4000000000000004</v>
      </c>
      <c r="I11" s="13">
        <f t="shared" si="0"/>
        <v>1536.0840000000001</v>
      </c>
    </row>
    <row r="12" spans="1:12" ht="15.75" x14ac:dyDescent="0.25">
      <c r="A12" s="52" t="s">
        <v>110</v>
      </c>
      <c r="B12" s="11">
        <v>2</v>
      </c>
      <c r="C12" s="11">
        <v>1</v>
      </c>
      <c r="D12" s="11">
        <f t="shared" si="1"/>
        <v>2</v>
      </c>
      <c r="E12" s="11">
        <v>12</v>
      </c>
      <c r="F12" s="11">
        <f t="shared" si="2"/>
        <v>24</v>
      </c>
      <c r="G12" s="11">
        <f t="shared" si="3"/>
        <v>1.2000000000000002</v>
      </c>
      <c r="H12" s="11">
        <f t="shared" si="4"/>
        <v>2.4000000000000004</v>
      </c>
      <c r="I12" s="13">
        <f t="shared" si="0"/>
        <v>1536.0840000000001</v>
      </c>
    </row>
    <row r="13" spans="1:12" ht="15.75" x14ac:dyDescent="0.25">
      <c r="A13" s="53" t="s">
        <v>111</v>
      </c>
      <c r="B13" s="11"/>
      <c r="C13" s="11"/>
      <c r="D13" s="11"/>
      <c r="E13" s="11"/>
      <c r="F13" s="107">
        <f>ROUND(SUM(F6:H12),0)</f>
        <v>55</v>
      </c>
      <c r="G13" s="107"/>
      <c r="H13" s="107"/>
      <c r="I13" s="14">
        <f>ROUND(SUM(I6:I12),-1)</f>
        <v>3070</v>
      </c>
    </row>
    <row r="14" spans="1:12" x14ac:dyDescent="0.25">
      <c r="A14" s="8"/>
      <c r="B14" s="15"/>
      <c r="C14" s="15"/>
      <c r="D14" s="15"/>
      <c r="E14" s="15"/>
      <c r="F14" s="6"/>
      <c r="G14" s="6"/>
      <c r="H14" s="6"/>
      <c r="I14" s="16"/>
    </row>
    <row r="15" spans="1:12" x14ac:dyDescent="0.25">
      <c r="A15" s="17" t="s">
        <v>65</v>
      </c>
    </row>
    <row r="16" spans="1:12" ht="42" customHeight="1" x14ac:dyDescent="0.25">
      <c r="A16" s="108" t="s">
        <v>112</v>
      </c>
      <c r="B16" s="108"/>
      <c r="C16" s="108"/>
      <c r="D16" s="108"/>
      <c r="E16" s="108"/>
      <c r="F16" s="108"/>
      <c r="G16" s="108"/>
      <c r="H16" s="108"/>
      <c r="I16" s="108"/>
    </row>
    <row r="17" spans="1:9" ht="52.5" customHeight="1" x14ac:dyDescent="0.25">
      <c r="A17" s="108" t="s">
        <v>113</v>
      </c>
      <c r="B17" s="108"/>
      <c r="C17" s="108"/>
      <c r="D17" s="108"/>
      <c r="E17" s="108"/>
      <c r="F17" s="108"/>
      <c r="G17" s="108"/>
      <c r="H17" s="108"/>
      <c r="I17" s="108"/>
    </row>
    <row r="18" spans="1:9" x14ac:dyDescent="0.25">
      <c r="A18" s="106" t="s">
        <v>114</v>
      </c>
      <c r="B18" s="106"/>
      <c r="C18" s="106"/>
      <c r="D18" s="106"/>
      <c r="E18" s="106"/>
      <c r="F18" s="106"/>
      <c r="G18" s="106"/>
      <c r="H18" s="106"/>
      <c r="I18" s="106"/>
    </row>
    <row r="19" spans="1:9" x14ac:dyDescent="0.25">
      <c r="A19" s="106" t="s">
        <v>115</v>
      </c>
      <c r="B19" s="106"/>
      <c r="C19" s="106"/>
      <c r="D19" s="106"/>
      <c r="E19" s="106"/>
      <c r="F19" s="106"/>
      <c r="G19" s="106"/>
      <c r="H19" s="106"/>
      <c r="I19" s="106"/>
    </row>
    <row r="20" spans="1:9" x14ac:dyDescent="0.25">
      <c r="A20" s="106" t="s">
        <v>116</v>
      </c>
      <c r="B20" s="106"/>
      <c r="C20" s="106"/>
      <c r="D20" s="106"/>
      <c r="E20" s="106"/>
      <c r="F20" s="106"/>
      <c r="G20" s="106"/>
      <c r="H20" s="106"/>
      <c r="I20" s="106"/>
    </row>
    <row r="21" spans="1:9" x14ac:dyDescent="0.25">
      <c r="A21" s="106" t="s">
        <v>117</v>
      </c>
      <c r="B21" s="106"/>
      <c r="C21" s="106"/>
      <c r="D21" s="106"/>
      <c r="E21" s="106"/>
      <c r="F21" s="106"/>
      <c r="G21" s="106"/>
      <c r="H21" s="106"/>
      <c r="I21" s="106"/>
    </row>
    <row r="22" spans="1:9" x14ac:dyDescent="0.25">
      <c r="A22" s="106" t="s">
        <v>118</v>
      </c>
      <c r="B22" s="106"/>
      <c r="C22" s="106"/>
      <c r="D22" s="106"/>
      <c r="E22" s="106"/>
      <c r="F22" s="106"/>
      <c r="G22" s="106"/>
      <c r="H22" s="106"/>
      <c r="I22" s="106"/>
    </row>
    <row r="23" spans="1:9" ht="15.75" x14ac:dyDescent="0.25">
      <c r="A23" s="3"/>
    </row>
    <row r="24" spans="1:9" ht="15.75" x14ac:dyDescent="0.25">
      <c r="A24" s="1"/>
    </row>
  </sheetData>
  <mergeCells count="11">
    <mergeCell ref="A22:I22"/>
    <mergeCell ref="K6:L6"/>
    <mergeCell ref="A16:I16"/>
    <mergeCell ref="A17:I17"/>
    <mergeCell ref="F13:H13"/>
    <mergeCell ref="A1:I1"/>
    <mergeCell ref="A18:I18"/>
    <mergeCell ref="A19:I19"/>
    <mergeCell ref="A20:I20"/>
    <mergeCell ref="A21:I21"/>
    <mergeCell ref="A4:A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3B41-2A4D-452B-B7CE-D7681D6DD951}">
  <dimension ref="A1"/>
  <sheetViews>
    <sheetView workbookViewId="0">
      <selection activeCell="I32" sqref="I32"/>
    </sheetView>
  </sheetViews>
  <sheetFormatPr defaultRowHeight="15" x14ac:dyDescent="0.25"/>
  <sheetData>
    <row r="1" spans="1:1" ht="15.75" x14ac:dyDescent="0.25">
      <c r="A1" s="1"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31736-0FD2-40EE-AA14-81C09897C693}">
  <dimension ref="A1:E14"/>
  <sheetViews>
    <sheetView workbookViewId="0">
      <selection activeCell="E25" sqref="E25"/>
    </sheetView>
  </sheetViews>
  <sheetFormatPr defaultRowHeight="15" x14ac:dyDescent="0.25"/>
  <cols>
    <col min="1" max="1" width="19" customWidth="1"/>
    <col min="2" max="2" width="18.140625" customWidth="1"/>
    <col min="4" max="4" width="21.28515625" customWidth="1"/>
    <col min="5" max="5" width="17.140625" customWidth="1"/>
  </cols>
  <sheetData>
    <row r="1" spans="1:5" ht="16.5" thickBot="1" x14ac:dyDescent="0.3">
      <c r="A1" s="109" t="s">
        <v>120</v>
      </c>
      <c r="B1" s="110"/>
      <c r="C1" s="110"/>
      <c r="D1" s="110"/>
      <c r="E1" s="111"/>
    </row>
    <row r="2" spans="1:5" x14ac:dyDescent="0.25">
      <c r="A2" s="59" t="s">
        <v>121</v>
      </c>
      <c r="B2" s="56" t="s">
        <v>122</v>
      </c>
      <c r="C2" s="56" t="s">
        <v>123</v>
      </c>
      <c r="D2" s="56" t="s">
        <v>124</v>
      </c>
      <c r="E2" s="60" t="s">
        <v>125</v>
      </c>
    </row>
    <row r="3" spans="1:5" ht="48" x14ac:dyDescent="0.25">
      <c r="A3" s="59"/>
      <c r="B3" s="56"/>
      <c r="C3" s="56"/>
      <c r="D3" s="56" t="s">
        <v>126</v>
      </c>
      <c r="E3" s="60" t="s">
        <v>120</v>
      </c>
    </row>
    <row r="4" spans="1:5" ht="24.75" thickBot="1" x14ac:dyDescent="0.3">
      <c r="A4" s="61" t="s">
        <v>127</v>
      </c>
      <c r="B4" s="62" t="s">
        <v>2</v>
      </c>
      <c r="C4" s="62" t="s">
        <v>84</v>
      </c>
      <c r="D4" s="63"/>
      <c r="E4" s="64" t="s">
        <v>128</v>
      </c>
    </row>
    <row r="5" spans="1:5" x14ac:dyDescent="0.25">
      <c r="A5" s="67" t="s">
        <v>129</v>
      </c>
      <c r="B5" s="68">
        <v>0</v>
      </c>
      <c r="C5" s="68">
        <v>0</v>
      </c>
      <c r="D5" s="68">
        <v>0</v>
      </c>
      <c r="E5" s="69">
        <v>0</v>
      </c>
    </row>
    <row r="6" spans="1:5" ht="38.25" x14ac:dyDescent="0.25">
      <c r="A6" s="70" t="s">
        <v>130</v>
      </c>
      <c r="B6" s="58">
        <v>0</v>
      </c>
      <c r="C6" s="58">
        <v>0</v>
      </c>
      <c r="D6" s="58">
        <v>0</v>
      </c>
      <c r="E6" s="71">
        <v>0</v>
      </c>
    </row>
    <row r="7" spans="1:5" x14ac:dyDescent="0.25">
      <c r="A7" s="70" t="s">
        <v>131</v>
      </c>
      <c r="B7" s="58">
        <v>0</v>
      </c>
      <c r="C7" s="58">
        <v>0</v>
      </c>
      <c r="D7" s="58">
        <v>0</v>
      </c>
      <c r="E7" s="71">
        <v>0</v>
      </c>
    </row>
    <row r="8" spans="1:5" ht="38.25" x14ac:dyDescent="0.25">
      <c r="A8" s="70" t="s">
        <v>132</v>
      </c>
      <c r="B8" s="58">
        <v>0</v>
      </c>
      <c r="C8" s="58">
        <v>0</v>
      </c>
      <c r="D8" s="58">
        <v>0</v>
      </c>
      <c r="E8" s="71">
        <v>0</v>
      </c>
    </row>
    <row r="9" spans="1:5" ht="25.5" x14ac:dyDescent="0.25">
      <c r="A9" s="70" t="s">
        <v>133</v>
      </c>
      <c r="B9" s="58">
        <v>0</v>
      </c>
      <c r="C9" s="58">
        <v>0</v>
      </c>
      <c r="D9" s="58">
        <v>0</v>
      </c>
      <c r="E9" s="71">
        <v>0</v>
      </c>
    </row>
    <row r="10" spans="1:5" ht="15.75" x14ac:dyDescent="0.25">
      <c r="A10" s="70" t="s">
        <v>134</v>
      </c>
      <c r="B10" s="58">
        <v>6</v>
      </c>
      <c r="C10" s="58">
        <v>2</v>
      </c>
      <c r="D10" s="58">
        <v>0</v>
      </c>
      <c r="E10" s="71">
        <v>12</v>
      </c>
    </row>
    <row r="11" spans="1:5" ht="29.25" thickBot="1" x14ac:dyDescent="0.3">
      <c r="A11" s="72" t="s">
        <v>135</v>
      </c>
      <c r="B11" s="73">
        <v>12</v>
      </c>
      <c r="C11" s="73">
        <v>1</v>
      </c>
      <c r="D11" s="73">
        <v>0</v>
      </c>
      <c r="E11" s="74">
        <v>12</v>
      </c>
    </row>
    <row r="12" spans="1:5" ht="15.75" thickBot="1" x14ac:dyDescent="0.3">
      <c r="A12" s="57"/>
      <c r="B12" s="55"/>
      <c r="C12" s="55"/>
      <c r="D12" s="65" t="s">
        <v>90</v>
      </c>
      <c r="E12" s="66">
        <v>24</v>
      </c>
    </row>
    <row r="13" spans="1:5" ht="18.75" x14ac:dyDescent="0.25">
      <c r="A13" s="75" t="s">
        <v>136</v>
      </c>
    </row>
    <row r="14" spans="1:5" ht="18.75" x14ac:dyDescent="0.25">
      <c r="A14" s="75" t="s">
        <v>137</v>
      </c>
    </row>
  </sheetData>
  <mergeCells count="1">
    <mergeCell ref="A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E0548-F0AC-45DB-B687-8D698FBC2FB0}">
  <dimension ref="A1:F11"/>
  <sheetViews>
    <sheetView workbookViewId="0">
      <selection activeCell="D15" sqref="D15"/>
    </sheetView>
  </sheetViews>
  <sheetFormatPr defaultRowHeight="15" x14ac:dyDescent="0.25"/>
  <cols>
    <col min="2" max="2" width="15.140625" customWidth="1"/>
    <col min="3" max="3" width="17.42578125" customWidth="1"/>
    <col min="4" max="4" width="22" customWidth="1"/>
    <col min="5" max="5" width="24.42578125" customWidth="1"/>
    <col min="6" max="6" width="19.5703125" customWidth="1"/>
  </cols>
  <sheetData>
    <row r="1" spans="1:6" ht="16.5" thickBot="1" x14ac:dyDescent="0.3">
      <c r="A1" s="112" t="s">
        <v>2</v>
      </c>
      <c r="B1" s="113"/>
      <c r="C1" s="113"/>
      <c r="D1" s="113"/>
      <c r="E1" s="113"/>
      <c r="F1" s="114"/>
    </row>
    <row r="2" spans="1:6" ht="24" customHeight="1" x14ac:dyDescent="0.25">
      <c r="A2" s="117"/>
      <c r="B2" s="121" t="s">
        <v>138</v>
      </c>
      <c r="C2" s="122"/>
      <c r="D2" s="119" t="s">
        <v>139</v>
      </c>
      <c r="E2" s="121"/>
      <c r="F2" s="125"/>
    </row>
    <row r="3" spans="1:6" x14ac:dyDescent="0.25">
      <c r="A3" s="118"/>
      <c r="B3" s="123"/>
      <c r="C3" s="124"/>
      <c r="D3" s="120"/>
      <c r="E3" s="123"/>
      <c r="F3" s="126"/>
    </row>
    <row r="4" spans="1:6" x14ac:dyDescent="0.25">
      <c r="A4" s="115" t="s">
        <v>140</v>
      </c>
      <c r="B4" s="11" t="s">
        <v>121</v>
      </c>
      <c r="C4" s="11" t="s">
        <v>122</v>
      </c>
      <c r="D4" s="11" t="s">
        <v>123</v>
      </c>
      <c r="E4" s="11" t="s">
        <v>124</v>
      </c>
      <c r="F4" s="77" t="s">
        <v>125</v>
      </c>
    </row>
    <row r="5" spans="1:6" ht="51" customHeight="1" x14ac:dyDescent="0.25">
      <c r="A5" s="115"/>
      <c r="B5" s="127" t="s">
        <v>141</v>
      </c>
      <c r="C5" s="127" t="s">
        <v>142</v>
      </c>
      <c r="D5" s="127" t="s">
        <v>143</v>
      </c>
      <c r="E5" s="127" t="s">
        <v>144</v>
      </c>
      <c r="F5" s="129" t="s">
        <v>145</v>
      </c>
    </row>
    <row r="6" spans="1:6" ht="15.75" thickBot="1" x14ac:dyDescent="0.3">
      <c r="A6" s="116"/>
      <c r="B6" s="128"/>
      <c r="C6" s="128"/>
      <c r="D6" s="128"/>
      <c r="E6" s="128"/>
      <c r="F6" s="130"/>
    </row>
    <row r="7" spans="1:6" x14ac:dyDescent="0.25">
      <c r="A7" s="78">
        <v>1</v>
      </c>
      <c r="B7" s="68">
        <v>0</v>
      </c>
      <c r="C7" s="68">
        <v>12</v>
      </c>
      <c r="D7" s="68">
        <v>0</v>
      </c>
      <c r="E7" s="68">
        <v>0</v>
      </c>
      <c r="F7" s="69">
        <v>12</v>
      </c>
    </row>
    <row r="8" spans="1:6" x14ac:dyDescent="0.25">
      <c r="A8" s="79">
        <v>2</v>
      </c>
      <c r="B8" s="58">
        <v>0</v>
      </c>
      <c r="C8" s="58">
        <v>12</v>
      </c>
      <c r="D8" s="58">
        <v>0</v>
      </c>
      <c r="E8" s="58">
        <v>0</v>
      </c>
      <c r="F8" s="71">
        <v>12</v>
      </c>
    </row>
    <row r="9" spans="1:6" x14ac:dyDescent="0.25">
      <c r="A9" s="79">
        <v>3</v>
      </c>
      <c r="B9" s="58">
        <v>0</v>
      </c>
      <c r="C9" s="58">
        <v>12</v>
      </c>
      <c r="D9" s="58">
        <v>0</v>
      </c>
      <c r="E9" s="58">
        <v>0</v>
      </c>
      <c r="F9" s="71">
        <v>12</v>
      </c>
    </row>
    <row r="10" spans="1:6" ht="15.75" thickBot="1" x14ac:dyDescent="0.3">
      <c r="A10" s="80" t="s">
        <v>146</v>
      </c>
      <c r="B10" s="81">
        <v>0</v>
      </c>
      <c r="C10" s="81">
        <v>12</v>
      </c>
      <c r="D10" s="81">
        <v>0</v>
      </c>
      <c r="E10" s="81">
        <v>0</v>
      </c>
      <c r="F10" s="82">
        <v>12</v>
      </c>
    </row>
    <row r="11" spans="1:6" ht="18.75" x14ac:dyDescent="0.25">
      <c r="A11" s="76" t="s">
        <v>147</v>
      </c>
    </row>
  </sheetData>
  <mergeCells count="11">
    <mergeCell ref="A1:F1"/>
    <mergeCell ref="A4:A6"/>
    <mergeCell ref="A2:A3"/>
    <mergeCell ref="D2:D3"/>
    <mergeCell ref="B2:C3"/>
    <mergeCell ref="E2:F3"/>
    <mergeCell ref="E5:E6"/>
    <mergeCell ref="D5:D6"/>
    <mergeCell ref="C5:C6"/>
    <mergeCell ref="B5:B6"/>
    <mergeCell ref="F5:F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2025-02-19T18:59:38+00:00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2B297268-0323-4110-9075-8B98D2C03BDA}">
  <ds:schemaRefs>
    <ds:schemaRef ds:uri="http://schemas.microsoft.com/sharepoint/v3/contenttype/forms"/>
  </ds:schemaRefs>
</ds:datastoreItem>
</file>

<file path=customXml/itemProps2.xml><?xml version="1.0" encoding="utf-8"?>
<ds:datastoreItem xmlns:ds="http://schemas.openxmlformats.org/officeDocument/2006/customXml" ds:itemID="{61820EAE-AC18-4B6A-8923-3348CC3B268A}"/>
</file>

<file path=customXml/itemProps3.xml><?xml version="1.0" encoding="utf-8"?>
<ds:datastoreItem xmlns:ds="http://schemas.openxmlformats.org/officeDocument/2006/customXml" ds:itemID="{31F87E3F-588B-41A2-B392-738A91C68A25}">
  <ds:schemaRefs>
    <ds:schemaRef ds:uri="http://purl.org/dc/dcmitype/"/>
    <ds:schemaRef ds:uri="1891fcec-84c2-4840-9468-b51a784ab0d1"/>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4d6aed1e-57d3-46e3-9aba-f706adbce63b"/>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FEDF355C-AD18-43D5-B3B8-A95C2E81C0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Summary</vt:lpstr>
      <vt:lpstr>Table 1a</vt:lpstr>
      <vt:lpstr>Table 1b</vt:lpstr>
      <vt:lpstr>Table 1c</vt:lpstr>
      <vt:lpstr>Table 2</vt:lpstr>
      <vt:lpstr>Capital O&amp;M</vt:lpstr>
      <vt:lpstr>Responses</vt:lpstr>
      <vt:lpstr>Respondents</vt:lpstr>
      <vt:lpstr>'Table 2'!_MON_1328517027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Tracy Curtis</dc:creator>
  <cp:keywords/>
  <dc:description/>
  <cp:lastModifiedBy>ERG</cp:lastModifiedBy>
  <cp:revision/>
  <dcterms:created xsi:type="dcterms:W3CDTF">2018-03-30T15:16:39Z</dcterms:created>
  <dcterms:modified xsi:type="dcterms:W3CDTF">2025-02-13T18:11:23Z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MediaServiceImageTags">
    <vt:lpwstr/>
  </property>
</Properties>
</file>