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Maryland\Riverdale\ITD\IMC\5.7 050 PRA\ICR ACTIVE\VS CEAH (NAHMS) - Studies\VS CEAH 0269 Equine Study 2025\IMB\"/>
    </mc:Choice>
  </mc:AlternateContent>
  <xr:revisionPtr revIDLastSave="0" documentId="13_ncr:1_{C663498F-7578-441B-ABCC-3ED7DB930122}" xr6:coauthVersionLast="47" xr6:coauthVersionMax="47" xr10:uidLastSave="{00000000-0000-0000-0000-000000000000}"/>
  <bookViews>
    <workbookView xWindow="28680" yWindow="-120" windowWidth="29040" windowHeight="15840" tabRatio="996" firstSheet="1" activeTab="1" xr2:uid="{F38D79EA-36B0-400D-84E7-32D0B3AB86E3}"/>
  </bookViews>
  <sheets>
    <sheet name="ESRI_MAPINFO_SHEET" sheetId="9" state="veryHidden" r:id="rId1"/>
    <sheet name="APHIS 79" sheetId="3" r:id="rId2"/>
  </sheets>
  <externalReferences>
    <externalReference r:id="rId3"/>
    <externalReference r:id="rId4"/>
  </externalReferences>
  <definedNames>
    <definedName name="_xlnm.Print_Area" localSheetId="1">'APHIS 79'!$A$1:$G$6</definedName>
    <definedName name="_xlnm.Print_Titles" localSheetId="1">'APHIS 79'!$6:$6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3" l="1"/>
  <c r="G39" i="3"/>
  <c r="B45" i="3"/>
  <c r="D45" i="3" s="1"/>
  <c r="G45" i="3" s="1"/>
  <c r="B44" i="3"/>
  <c r="D44" i="3" s="1"/>
  <c r="G44" i="3" s="1"/>
  <c r="B19" i="3" l="1"/>
  <c r="B24" i="3"/>
  <c r="B33" i="3"/>
  <c r="C22" i="3" l="1"/>
  <c r="C32" i="3"/>
  <c r="C41" i="3"/>
  <c r="C17" i="3"/>
  <c r="C35" i="3"/>
  <c r="B14" i="3"/>
  <c r="C38" i="3"/>
  <c r="C28" i="3"/>
  <c r="C24" i="3"/>
  <c r="C13" i="3"/>
  <c r="C14" i="3"/>
  <c r="B15" i="3" l="1"/>
  <c r="D15" i="3" s="1"/>
  <c r="G15" i="3" s="1"/>
  <c r="B17" i="3"/>
  <c r="D17" i="3" s="1"/>
  <c r="G17" i="3" s="1"/>
  <c r="B13" i="3"/>
  <c r="D13" i="3" s="1"/>
  <c r="G13" i="3" s="1"/>
  <c r="C19" i="3"/>
  <c r="B16" i="3"/>
  <c r="D16" i="3" s="1"/>
  <c r="G16" i="3" s="1"/>
  <c r="D14" i="3"/>
  <c r="G14" i="3" s="1"/>
  <c r="B21" i="3"/>
  <c r="D21" i="3" s="1"/>
  <c r="G21" i="3" s="1"/>
  <c r="B20" i="3" l="1"/>
  <c r="D20" i="3" s="1"/>
  <c r="G20" i="3" s="1"/>
  <c r="B35" i="3"/>
  <c r="D35" i="3" s="1"/>
  <c r="G35" i="3" s="1"/>
  <c r="D19" i="3"/>
  <c r="G19" i="3" s="1"/>
  <c r="B38" i="3"/>
  <c r="G38" i="3" s="1"/>
  <c r="D24" i="3"/>
  <c r="G24" i="3" s="1"/>
  <c r="B25" i="3"/>
  <c r="D25" i="3" s="1"/>
  <c r="G25" i="3" s="1"/>
  <c r="B26" i="3"/>
  <c r="D26" i="3" s="1"/>
  <c r="G26" i="3" s="1"/>
  <c r="B22" i="3"/>
  <c r="D22" i="3" s="1"/>
  <c r="G22" i="3" s="1"/>
  <c r="B32" i="3" l="1"/>
  <c r="D32" i="3" s="1"/>
  <c r="G32" i="3" s="1"/>
  <c r="B28" i="3"/>
  <c r="D28" i="3" s="1"/>
  <c r="G28" i="3" s="1"/>
  <c r="B34" i="3"/>
  <c r="D34" i="3" s="1"/>
  <c r="G34" i="3" s="1"/>
  <c r="B39" i="3"/>
  <c r="D39" i="3" s="1"/>
  <c r="B41" i="3"/>
  <c r="D41" i="3" s="1"/>
  <c r="G41" i="3" s="1"/>
  <c r="B40" i="3"/>
  <c r="D40" i="3" s="1"/>
  <c r="G40" i="3" s="1"/>
  <c r="B30" i="3" l="1"/>
  <c r="D30" i="3" s="1"/>
  <c r="G30" i="3" s="1"/>
  <c r="D33" i="3"/>
  <c r="G33" i="3" s="1"/>
  <c r="B29" i="3"/>
  <c r="D29" i="3" s="1"/>
  <c r="G29" i="3" s="1"/>
  <c r="D11" i="3" l="1"/>
  <c r="G11" i="3" l="1"/>
  <c r="G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04/2023
Benefits account for 38% of employee costs
and wages account for the remaining 62%.
W = .619 x TC
TC = 1.616 x W
FB = .381 x TC
TC = 2.624 x FB
2.624 x FB = TC = 1.616 x W
FB = (1.616 / 2.624) x W
FB = .616 x W
Fringe Benefits = Wages x .616
</t>
        </r>
      </text>
    </comment>
  </commentList>
</comments>
</file>

<file path=xl/sharedStrings.xml><?xml version="1.0" encoding="utf-8"?>
<sst xmlns="http://schemas.openxmlformats.org/spreadsheetml/2006/main" count="90" uniqueCount="43">
  <si>
    <t>OMB CONTROL NO.</t>
  </si>
  <si>
    <t>0579-0269</t>
  </si>
  <si>
    <t>DATE PREPARED</t>
  </si>
  <si>
    <t>TITLE OF INFORMATION COLLECTION REQUEST (ICR)</t>
  </si>
  <si>
    <t>National Animal Health Monitoring System, Equine 2026 Study</t>
  </si>
  <si>
    <t>Additional line for ICR Title if title is too long</t>
  </si>
  <si>
    <t>OPM PAY TABLE
(A)</t>
  </si>
  <si>
    <t>FRINGE BENEFITS FACTOR
(B)</t>
  </si>
  <si>
    <t>OVERHEAD COST FACTOR
(C)</t>
  </si>
  <si>
    <t>TOTAL
FEDERAL GOVERNMENT COSTS</t>
  </si>
  <si>
    <t>Activity descriptions and calculations are below.</t>
  </si>
  <si>
    <t>2024-RUS</t>
  </si>
  <si>
    <t>ACTIVITY DESCRIPTION (incl form number)</t>
  </si>
  <si>
    <t>TOTAL ANNUAL RESPONSES
(D)</t>
  </si>
  <si>
    <t>AVG TIME PER RESPONSES
(E)</t>
  </si>
  <si>
    <t>TOTAL HOURS PER YEAR
(F)</t>
  </si>
  <si>
    <t>GRADE
(G)</t>
  </si>
  <si>
    <t>WAGE
(Step 5)
(H)</t>
  </si>
  <si>
    <t>TOTAL COSTS
(1+B+C) x F x H</t>
  </si>
  <si>
    <t xml:space="preserve">Phase I General Equine Health and Management Questionnaire </t>
  </si>
  <si>
    <t>NASS - Survey Administration, etc.</t>
  </si>
  <si>
    <t>NASS - Federal Salary and Benefits, etc.</t>
  </si>
  <si>
    <t>NASS - Indirect Costs</t>
  </si>
  <si>
    <t>Analysis</t>
  </si>
  <si>
    <t>14</t>
  </si>
  <si>
    <t>Phase II Event Questionnaire</t>
  </si>
  <si>
    <t>Collection</t>
  </si>
  <si>
    <t>12</t>
  </si>
  <si>
    <t>Collection - Nonresponse</t>
  </si>
  <si>
    <t>Data Entry/Clerical</t>
  </si>
  <si>
    <t>7</t>
  </si>
  <si>
    <t>Printing</t>
  </si>
  <si>
    <t>Phase II Event Facility Checklist</t>
  </si>
  <si>
    <t>Phase II Event Representative Informed Consent</t>
  </si>
  <si>
    <t>Phase II Owner/Trainer/Agent Informed Consent</t>
  </si>
  <si>
    <t>Phase II Event Study Fecal Sample Collection Record</t>
  </si>
  <si>
    <t>Lab costs</t>
  </si>
  <si>
    <t>Phase II Event Study Respiratory Pathogens Collection Record</t>
  </si>
  <si>
    <t>Phase II Event Study Feedback Survey</t>
  </si>
  <si>
    <t>Phase II Event Study Data Collection by University Partners - Field Data Collection</t>
  </si>
  <si>
    <t>Cooperative Agreement</t>
  </si>
  <si>
    <t>Phase II Event Study Data Collection by University Partners - Phone Contacts</t>
  </si>
  <si>
    <t>Phase II Event Study List Frame Building Help by University Partners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</si>
</sst>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  <numFmt numFmtId="166" formatCode="#,##0.0_);\(#,##0.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name val="Arial"/>
      <family val="2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4" fontId="3" fillId="0" borderId="0" applyFont="0" applyFill="0" applyBorder="0" applyAlignment="0" applyProtection="0"/>
    <xf numFmtId="0" fontId="3" fillId="0" borderId="0"/>
  </cellStyleXfs>
  <cellXfs count="59">
    <xf numFmtId="0" fontId="0" fillId="0" borderId="0" xfId="0"/>
    <xf numFmtId="0" fontId="3" fillId="0" borderId="0" xfId="1" applyAlignment="1">
      <alignment horizontal="left" vertical="top"/>
    </xf>
    <xf numFmtId="0" fontId="5" fillId="0" borderId="0" xfId="1" applyFont="1" applyAlignment="1">
      <alignment horizontal="left" vertical="top"/>
    </xf>
    <xf numFmtId="164" fontId="5" fillId="0" borderId="0" xfId="1" applyNumberFormat="1" applyFont="1" applyAlignment="1">
      <alignment horizontal="left" vertical="top"/>
    </xf>
    <xf numFmtId="2" fontId="5" fillId="0" borderId="0" xfId="1" applyNumberFormat="1" applyFont="1" applyAlignment="1">
      <alignment horizontal="left" vertical="top"/>
    </xf>
    <xf numFmtId="0" fontId="7" fillId="0" borderId="13" xfId="1" applyFont="1" applyBorder="1" applyAlignment="1">
      <alignment horizontal="center" wrapText="1"/>
    </xf>
    <xf numFmtId="164" fontId="7" fillId="0" borderId="13" xfId="2" applyNumberFormat="1" applyFont="1" applyBorder="1" applyAlignment="1">
      <alignment horizontal="center" wrapText="1"/>
    </xf>
    <xf numFmtId="1" fontId="7" fillId="0" borderId="14" xfId="1" applyNumberFormat="1" applyFont="1" applyBorder="1" applyAlignment="1">
      <alignment wrapText="1"/>
    </xf>
    <xf numFmtId="0" fontId="7" fillId="0" borderId="16" xfId="1" applyFont="1" applyBorder="1" applyAlignment="1">
      <alignment wrapText="1"/>
    </xf>
    <xf numFmtId="0" fontId="9" fillId="0" borderId="11" xfId="1" applyFont="1" applyBorder="1" applyAlignment="1">
      <alignment horizontal="center" wrapText="1"/>
    </xf>
    <xf numFmtId="164" fontId="9" fillId="0" borderId="11" xfId="1" applyNumberFormat="1" applyFont="1" applyBorder="1" applyAlignment="1">
      <alignment horizontal="center" wrapText="1"/>
    </xf>
    <xf numFmtId="2" fontId="9" fillId="0" borderId="11" xfId="1" applyNumberFormat="1" applyFont="1" applyBorder="1" applyAlignment="1">
      <alignment horizontal="center" wrapText="1"/>
    </xf>
    <xf numFmtId="165" fontId="9" fillId="2" borderId="14" xfId="3" applyNumberFormat="1" applyFont="1" applyFill="1" applyBorder="1" applyAlignment="1">
      <alignment wrapText="1"/>
    </xf>
    <xf numFmtId="1" fontId="7" fillId="0" borderId="15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2" fillId="0" borderId="8" xfId="0" applyFont="1" applyBorder="1" applyAlignment="1">
      <alignment horizontal="right" vertical="center"/>
    </xf>
    <xf numFmtId="0" fontId="12" fillId="0" borderId="2" xfId="0" applyFont="1" applyBorder="1" applyAlignment="1">
      <alignment horizontal="left"/>
    </xf>
    <xf numFmtId="0" fontId="5" fillId="0" borderId="0" xfId="1" applyFont="1" applyAlignment="1">
      <alignment horizontal="left" vertical="top" wrapText="1"/>
    </xf>
    <xf numFmtId="0" fontId="15" fillId="0" borderId="5" xfId="0" applyFont="1" applyBorder="1" applyAlignment="1">
      <alignment horizontal="left" wrapText="1"/>
    </xf>
    <xf numFmtId="0" fontId="7" fillId="2" borderId="13" xfId="1" applyFont="1" applyFill="1" applyBorder="1" applyAlignment="1">
      <alignment horizontal="center" vertical="center" wrapText="1"/>
    </xf>
    <xf numFmtId="164" fontId="7" fillId="2" borderId="13" xfId="1" applyNumberFormat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vertical="center"/>
    </xf>
    <xf numFmtId="0" fontId="11" fillId="0" borderId="3" xfId="0" applyFont="1" applyBorder="1"/>
    <xf numFmtId="0" fontId="12" fillId="0" borderId="9" xfId="0" applyFont="1" applyBorder="1" applyAlignment="1">
      <alignment horizontal="right" vertical="center"/>
    </xf>
    <xf numFmtId="164" fontId="5" fillId="0" borderId="9" xfId="1" applyNumberFormat="1" applyFont="1" applyBorder="1" applyAlignment="1">
      <alignment horizontal="left" vertical="top"/>
    </xf>
    <xf numFmtId="0" fontId="5" fillId="0" borderId="9" xfId="1" applyFont="1" applyBorder="1" applyAlignment="1">
      <alignment horizontal="left" vertical="top"/>
    </xf>
    <xf numFmtId="0" fontId="13" fillId="0" borderId="9" xfId="1" quotePrefix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1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9" fillId="0" borderId="12" xfId="1" applyFont="1" applyBorder="1" applyAlignment="1">
      <alignment horizontal="center" wrapText="1"/>
    </xf>
    <xf numFmtId="0" fontId="13" fillId="0" borderId="8" xfId="1" applyFont="1" applyBorder="1" applyAlignment="1">
      <alignment vertical="top" wrapText="1"/>
    </xf>
    <xf numFmtId="0" fontId="13" fillId="0" borderId="1" xfId="1" applyFont="1" applyBorder="1" applyAlignment="1">
      <alignment horizontal="left" vertical="center" wrapText="1"/>
    </xf>
    <xf numFmtId="37" fontId="13" fillId="0" borderId="1" xfId="3" applyNumberFormat="1" applyFont="1" applyFill="1" applyBorder="1" applyAlignment="1">
      <alignment horizontal="center" vertical="center"/>
    </xf>
    <xf numFmtId="164" fontId="13" fillId="0" borderId="1" xfId="1" applyNumberFormat="1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3" fillId="2" borderId="1" xfId="1" applyFont="1" applyFill="1" applyBorder="1" applyAlignment="1">
      <alignment horizontal="left" vertical="center" wrapText="1"/>
    </xf>
    <xf numFmtId="37" fontId="13" fillId="2" borderId="1" xfId="3" applyNumberFormat="1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4" fontId="13" fillId="0" borderId="1" xfId="3" applyNumberFormat="1" applyFont="1" applyFill="1" applyBorder="1" applyAlignment="1">
      <alignment horizontal="center" vertical="center"/>
    </xf>
    <xf numFmtId="44" fontId="13" fillId="0" borderId="1" xfId="3" applyNumberFormat="1" applyFont="1" applyFill="1" applyBorder="1" applyAlignment="1">
      <alignment horizontal="right" vertical="center" wrapText="1"/>
    </xf>
    <xf numFmtId="44" fontId="13" fillId="2" borderId="1" xfId="3" applyNumberFormat="1" applyFont="1" applyFill="1" applyBorder="1" applyAlignment="1">
      <alignment horizontal="center" vertical="center"/>
    </xf>
    <xf numFmtId="44" fontId="13" fillId="2" borderId="1" xfId="3" applyNumberFormat="1" applyFont="1" applyFill="1" applyBorder="1" applyAlignment="1">
      <alignment horizontal="right" vertical="center" wrapText="1"/>
    </xf>
    <xf numFmtId="14" fontId="11" fillId="0" borderId="10" xfId="0" applyNumberFormat="1" applyFont="1" applyBorder="1" applyAlignment="1">
      <alignment horizontal="center" vertical="center"/>
    </xf>
    <xf numFmtId="1" fontId="5" fillId="0" borderId="9" xfId="1" applyNumberFormat="1" applyFont="1" applyBorder="1" applyAlignment="1">
      <alignment horizontal="center" vertical="top"/>
    </xf>
    <xf numFmtId="0" fontId="8" fillId="0" borderId="3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3" fillId="0" borderId="9" xfId="1" applyBorder="1" applyAlignment="1">
      <alignment horizontal="left"/>
    </xf>
    <xf numFmtId="1" fontId="9" fillId="0" borderId="11" xfId="1" applyNumberFormat="1" applyFont="1" applyBorder="1" applyAlignment="1">
      <alignment horizontal="center" wrapText="1"/>
    </xf>
    <xf numFmtId="49" fontId="13" fillId="0" borderId="1" xfId="1" applyNumberFormat="1" applyFont="1" applyBorder="1" applyAlignment="1">
      <alignment horizontal="center" vertical="center"/>
    </xf>
    <xf numFmtId="1" fontId="5" fillId="0" borderId="0" xfId="1" applyNumberFormat="1" applyFont="1" applyAlignment="1">
      <alignment horizontal="center" vertical="top"/>
    </xf>
    <xf numFmtId="0" fontId="3" fillId="2" borderId="9" xfId="1" applyFill="1" applyBorder="1" applyAlignment="1">
      <alignment horizontal="left"/>
    </xf>
    <xf numFmtId="49" fontId="13" fillId="2" borderId="1" xfId="1" applyNumberFormat="1" applyFont="1" applyFill="1" applyBorder="1" applyAlignment="1">
      <alignment horizontal="center" vertical="center"/>
    </xf>
    <xf numFmtId="44" fontId="14" fillId="0" borderId="15" xfId="4" applyFont="1" applyFill="1" applyBorder="1" applyAlignment="1">
      <alignment horizontal="center" wrapText="1"/>
    </xf>
    <xf numFmtId="166" fontId="13" fillId="0" borderId="1" xfId="3" applyNumberFormat="1" applyFont="1" applyBorder="1" applyAlignment="1">
      <alignment horizontal="center" vertical="center"/>
    </xf>
    <xf numFmtId="166" fontId="13" fillId="2" borderId="1" xfId="3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indent="1"/>
    </xf>
  </cellXfs>
  <cellStyles count="8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  <cellStyle name="Normal 3 2" xfId="7" xr:uid="{128E6377-B323-4C51-83DF-EFD7970110CD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2E64B42F-5787-479F-BFC1-2FB924815F52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sdagcc-my.sharepoint.com/personal/matthew_a_branan_usda_gov/Documents/Documents/Projects/Equine%20-%20NAHMS%20Study%202026/OMB/Equine%202026%20APHIS%2071_NAHMS.xlsx" TargetMode="External"/><Relationship Id="rId1" Type="http://schemas.openxmlformats.org/officeDocument/2006/relationships/externalLinkPath" Target="https://usdagcc.sharepoint.com/sites/MRP-APHIS-VS-CEAH-NAHMS/Shared%20Documents/Equine%202026%20Study/OMB/FinalOmbPacket/Equine%202026%20APHIS%2071_NAHM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sdagcc.sharepoint.com/sites/APHIS-VS-CEAH/Shared%20Documents/CEAH%20PRA%20Information%20Collections/Equine%202026%20Study/Equine%202026%20APHIS%2071.xlsx" TargetMode="External"/><Relationship Id="rId1" Type="http://schemas.openxmlformats.org/officeDocument/2006/relationships/externalLinkPath" Target="file:///C:\Users\Albeam\Downloads\Equine%202026%20APHIS%207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HIS 71"/>
      <sheetName val="ESRI_MAPINFO_SHEET"/>
    </sheetNames>
    <sheetDataSet>
      <sheetData sheetId="0" refreshError="1">
        <row r="15">
          <cell r="I15">
            <v>850</v>
          </cell>
          <cell r="K15">
            <v>0.5</v>
          </cell>
        </row>
        <row r="16">
          <cell r="I16">
            <v>510</v>
          </cell>
          <cell r="K16">
            <v>0.16666666666666666</v>
          </cell>
        </row>
        <row r="17">
          <cell r="J17">
            <v>3825</v>
          </cell>
        </row>
        <row r="18">
          <cell r="I18">
            <v>510</v>
          </cell>
          <cell r="K18">
            <v>0.75</v>
          </cell>
        </row>
        <row r="19">
          <cell r="J19">
            <v>510</v>
          </cell>
          <cell r="K19">
            <v>2.5</v>
          </cell>
        </row>
        <row r="20">
          <cell r="I20">
            <v>510</v>
          </cell>
          <cell r="J20">
            <v>510</v>
          </cell>
          <cell r="K20">
            <v>2.5</v>
          </cell>
        </row>
        <row r="23">
          <cell r="I23">
            <v>1983</v>
          </cell>
          <cell r="K23">
            <v>3.3333333333333333E-2</v>
          </cell>
        </row>
        <row r="24">
          <cell r="I24">
            <v>340</v>
          </cell>
        </row>
        <row r="25">
          <cell r="J25">
            <v>2550</v>
          </cell>
        </row>
        <row r="26">
          <cell r="I26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HIS 71"/>
      <sheetName val="Sheet1"/>
      <sheetName val="ESRI_MAPINFO_SHEET"/>
    </sheetNames>
    <sheetDataSet>
      <sheetData sheetId="0">
        <row r="21">
          <cell r="J21">
            <v>425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4B3E-22D0-4B1A-9AD2-7AD3D4072BDC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124"/>
  <sheetViews>
    <sheetView tabSelected="1" topLeftCell="A33" zoomScale="85" zoomScaleNormal="85" zoomScaleSheetLayoutView="100" workbookViewId="0">
      <selection activeCell="K6" sqref="K6"/>
    </sheetView>
  </sheetViews>
  <sheetFormatPr defaultColWidth="9.1796875" defaultRowHeight="8" x14ac:dyDescent="0.35"/>
  <cols>
    <col min="1" max="1" width="83" style="2" customWidth="1"/>
    <col min="2" max="2" width="13.7265625" style="2" customWidth="1"/>
    <col min="3" max="3" width="14.54296875" style="3" customWidth="1"/>
    <col min="4" max="4" width="13" style="2" customWidth="1"/>
    <col min="5" max="5" width="12" style="52" customWidth="1"/>
    <col min="6" max="6" width="11.26953125" style="4" customWidth="1"/>
    <col min="7" max="7" width="18.453125" style="2" customWidth="1"/>
    <col min="8" max="16384" width="9.1796875" style="2"/>
  </cols>
  <sheetData>
    <row r="1" spans="1:9" ht="16" thickBot="1" x14ac:dyDescent="0.4">
      <c r="A1" s="15" t="s">
        <v>0</v>
      </c>
      <c r="B1" s="26" t="s">
        <v>1</v>
      </c>
      <c r="C1" s="24"/>
      <c r="D1" s="25"/>
      <c r="E1" s="46"/>
      <c r="F1" s="23" t="s">
        <v>2</v>
      </c>
      <c r="G1" s="45">
        <v>46008</v>
      </c>
    </row>
    <row r="2" spans="1:9" ht="15.5" x14ac:dyDescent="0.35">
      <c r="A2" s="16" t="s">
        <v>3</v>
      </c>
      <c r="B2" s="58" t="s">
        <v>4</v>
      </c>
      <c r="C2" s="22"/>
      <c r="D2" s="27"/>
      <c r="E2" s="47"/>
      <c r="F2" s="27"/>
      <c r="G2" s="28"/>
      <c r="I2" s="14"/>
    </row>
    <row r="3" spans="1:9" ht="16" thickBot="1" x14ac:dyDescent="0.35">
      <c r="A3" s="18" t="s">
        <v>5</v>
      </c>
      <c r="B3" s="29"/>
      <c r="C3" s="30"/>
      <c r="D3" s="30"/>
      <c r="E3" s="48"/>
      <c r="F3" s="30"/>
      <c r="G3" s="31"/>
    </row>
    <row r="4" spans="1:9" s="1" customFormat="1" ht="73" thickBot="1" x14ac:dyDescent="0.4">
      <c r="A4" s="33"/>
      <c r="B4" s="5" t="s">
        <v>6</v>
      </c>
      <c r="C4" s="6" t="s">
        <v>7</v>
      </c>
      <c r="D4" s="5" t="s">
        <v>8</v>
      </c>
      <c r="E4" s="49"/>
      <c r="F4" s="7"/>
      <c r="G4" s="13" t="s">
        <v>9</v>
      </c>
    </row>
    <row r="5" spans="1:9" s="1" customFormat="1" ht="16" thickBot="1" x14ac:dyDescent="0.4">
      <c r="A5" s="21" t="s">
        <v>10</v>
      </c>
      <c r="B5" s="19" t="s">
        <v>11</v>
      </c>
      <c r="C5" s="20">
        <v>0.61599999999999999</v>
      </c>
      <c r="D5" s="19">
        <v>0.13900000000000001</v>
      </c>
      <c r="E5" s="53"/>
      <c r="F5" s="12"/>
      <c r="G5" s="55">
        <f>SUM(G7:G51)</f>
        <v>2652338.2412120001</v>
      </c>
      <c r="I5" s="14"/>
    </row>
    <row r="6" spans="1:9" s="1" customFormat="1" ht="58.5" customHeight="1" thickBot="1" x14ac:dyDescent="0.4">
      <c r="A6" s="8" t="s">
        <v>12</v>
      </c>
      <c r="B6" s="9" t="s">
        <v>13</v>
      </c>
      <c r="C6" s="10" t="s">
        <v>14</v>
      </c>
      <c r="D6" s="9" t="s">
        <v>15</v>
      </c>
      <c r="E6" s="50" t="s">
        <v>16</v>
      </c>
      <c r="F6" s="11" t="s">
        <v>17</v>
      </c>
      <c r="G6" s="32" t="s">
        <v>18</v>
      </c>
    </row>
    <row r="7" spans="1:9" s="37" customFormat="1" ht="25.15" customHeight="1" x14ac:dyDescent="0.35">
      <c r="A7" s="38" t="s">
        <v>19</v>
      </c>
      <c r="B7" s="39"/>
      <c r="C7" s="40"/>
      <c r="D7" s="57"/>
      <c r="E7" s="54"/>
      <c r="F7" s="43"/>
      <c r="G7" s="44"/>
    </row>
    <row r="8" spans="1:9" s="1" customFormat="1" ht="24" customHeight="1" x14ac:dyDescent="0.35">
      <c r="A8" s="34" t="s">
        <v>20</v>
      </c>
      <c r="B8" s="35">
        <v>3600</v>
      </c>
      <c r="C8" s="36"/>
      <c r="D8" s="56"/>
      <c r="E8" s="51"/>
      <c r="F8" s="41"/>
      <c r="G8" s="42">
        <v>329000</v>
      </c>
    </row>
    <row r="9" spans="1:9" s="1" customFormat="1" ht="24" customHeight="1" x14ac:dyDescent="0.35">
      <c r="A9" s="34" t="s">
        <v>21</v>
      </c>
      <c r="B9" s="35"/>
      <c r="C9" s="36"/>
      <c r="D9" s="56"/>
      <c r="E9" s="51"/>
      <c r="F9" s="41"/>
      <c r="G9" s="42">
        <v>253000</v>
      </c>
    </row>
    <row r="10" spans="1:9" s="1" customFormat="1" ht="24" customHeight="1" x14ac:dyDescent="0.35">
      <c r="A10" s="34" t="s">
        <v>22</v>
      </c>
      <c r="B10" s="35"/>
      <c r="C10" s="36"/>
      <c r="D10" s="56"/>
      <c r="E10" s="51"/>
      <c r="F10" s="41"/>
      <c r="G10" s="42">
        <v>61000</v>
      </c>
    </row>
    <row r="11" spans="1:9" s="37" customFormat="1" ht="25.15" customHeight="1" x14ac:dyDescent="0.35">
      <c r="A11" s="34" t="s">
        <v>23</v>
      </c>
      <c r="B11" s="35">
        <v>1080</v>
      </c>
      <c r="C11" s="36">
        <v>1.95</v>
      </c>
      <c r="D11" s="56">
        <f>B11*C11</f>
        <v>2106</v>
      </c>
      <c r="E11" s="51" t="s">
        <v>24</v>
      </c>
      <c r="F11" s="41">
        <v>75.099999999999994</v>
      </c>
      <c r="G11" s="42">
        <f t="shared" ref="G11" si="0">(1+$C$5+$D$5)*D11*F11</f>
        <v>277571.853</v>
      </c>
    </row>
    <row r="12" spans="1:9" s="37" customFormat="1" ht="25.15" customHeight="1" x14ac:dyDescent="0.35">
      <c r="A12" s="38" t="s">
        <v>25</v>
      </c>
      <c r="B12" s="39"/>
      <c r="C12" s="40"/>
      <c r="D12" s="57"/>
      <c r="E12" s="54"/>
      <c r="F12" s="43"/>
      <c r="G12" s="44"/>
    </row>
    <row r="13" spans="1:9" s="37" customFormat="1" ht="25.15" customHeight="1" x14ac:dyDescent="0.35">
      <c r="A13" s="34" t="s">
        <v>26</v>
      </c>
      <c r="B13" s="35">
        <f>'[1]APHIS 71'!$I$15</f>
        <v>850</v>
      </c>
      <c r="C13" s="36">
        <f>'[1]APHIS 71'!$K$15</f>
        <v>0.5</v>
      </c>
      <c r="D13" s="56">
        <f t="shared" ref="D13:D17" si="1">B13*C13</f>
        <v>425</v>
      </c>
      <c r="E13" s="51" t="s">
        <v>27</v>
      </c>
      <c r="F13" s="41">
        <v>53.45</v>
      </c>
      <c r="G13" s="42">
        <f t="shared" ref="G13:G17" si="2">(1+$C$5+$D$5)*D13*F13</f>
        <v>39867.018750000003</v>
      </c>
    </row>
    <row r="14" spans="1:9" s="37" customFormat="1" ht="25.15" customHeight="1" x14ac:dyDescent="0.35">
      <c r="A14" s="34" t="s">
        <v>28</v>
      </c>
      <c r="B14" s="35">
        <f>'[1]APHIS 71'!$I$23</f>
        <v>1983</v>
      </c>
      <c r="C14" s="36">
        <f>'[1]APHIS 71'!$K$23</f>
        <v>3.3333333333333333E-2</v>
      </c>
      <c r="D14" s="56">
        <f>B14*C14</f>
        <v>66.099999999999994</v>
      </c>
      <c r="E14" s="51" t="s">
        <v>27</v>
      </c>
      <c r="F14" s="41">
        <v>53.45</v>
      </c>
      <c r="G14" s="42">
        <f t="shared" ref="G14" si="3">(1+$C$5+$D$5)*D14*F14</f>
        <v>6200.4939750000003</v>
      </c>
    </row>
    <row r="15" spans="1:9" s="37" customFormat="1" ht="25.15" customHeight="1" x14ac:dyDescent="0.35">
      <c r="A15" s="34" t="s">
        <v>29</v>
      </c>
      <c r="B15" s="35">
        <f>SUM('[1]APHIS 71'!$I$15,'[1]APHIS 71'!$I$23)</f>
        <v>2833</v>
      </c>
      <c r="C15" s="36">
        <v>0.5</v>
      </c>
      <c r="D15" s="56">
        <f t="shared" si="1"/>
        <v>1416.5</v>
      </c>
      <c r="E15" s="51" t="s">
        <v>30</v>
      </c>
      <c r="F15" s="41">
        <v>30.13</v>
      </c>
      <c r="G15" s="42">
        <f t="shared" si="2"/>
        <v>74901.899474999998</v>
      </c>
    </row>
    <row r="16" spans="1:9" s="37" customFormat="1" ht="25.15" customHeight="1" x14ac:dyDescent="0.35">
      <c r="A16" s="34" t="s">
        <v>23</v>
      </c>
      <c r="B16" s="35">
        <f>'[1]APHIS 71'!$I$15</f>
        <v>850</v>
      </c>
      <c r="C16" s="36">
        <v>1</v>
      </c>
      <c r="D16" s="56">
        <f t="shared" si="1"/>
        <v>850</v>
      </c>
      <c r="E16" s="51" t="s">
        <v>24</v>
      </c>
      <c r="F16" s="41">
        <v>75.099999999999994</v>
      </c>
      <c r="G16" s="42">
        <f t="shared" si="2"/>
        <v>112030.42499999999</v>
      </c>
    </row>
    <row r="17" spans="1:7" s="37" customFormat="1" ht="25.15" customHeight="1" x14ac:dyDescent="0.35">
      <c r="A17" s="34" t="s">
        <v>31</v>
      </c>
      <c r="B17" s="35">
        <f>SUM('[1]APHIS 71'!$I$15,'[1]APHIS 71'!$I$23)</f>
        <v>2833</v>
      </c>
      <c r="C17" s="36">
        <f>12/2</f>
        <v>6</v>
      </c>
      <c r="D17" s="56">
        <f t="shared" si="1"/>
        <v>16998</v>
      </c>
      <c r="E17" s="51" t="s">
        <v>31</v>
      </c>
      <c r="F17" s="41">
        <v>4.7300000000000002E-2</v>
      </c>
      <c r="G17" s="42">
        <f t="shared" si="2"/>
        <v>1411.029477</v>
      </c>
    </row>
    <row r="18" spans="1:7" s="37" customFormat="1" ht="25.15" customHeight="1" x14ac:dyDescent="0.35">
      <c r="A18" s="38" t="s">
        <v>32</v>
      </c>
      <c r="B18" s="39"/>
      <c r="C18" s="40"/>
      <c r="D18" s="57"/>
      <c r="E18" s="54"/>
      <c r="F18" s="43"/>
      <c r="G18" s="44"/>
    </row>
    <row r="19" spans="1:7" s="37" customFormat="1" ht="25.15" customHeight="1" x14ac:dyDescent="0.35">
      <c r="A19" s="34" t="s">
        <v>26</v>
      </c>
      <c r="B19" s="35">
        <f>'[1]APHIS 71'!$I$18*0.64</f>
        <v>326.40000000000003</v>
      </c>
      <c r="C19" s="36">
        <f>'[1]APHIS 71'!$K$18</f>
        <v>0.75</v>
      </c>
      <c r="D19" s="56">
        <f t="shared" ref="D19:D22" si="4">B19*C19</f>
        <v>244.8</v>
      </c>
      <c r="E19" s="51" t="s">
        <v>27</v>
      </c>
      <c r="F19" s="41">
        <v>53.45</v>
      </c>
      <c r="G19" s="42">
        <f t="shared" ref="G19:G22" si="5">(1+$C$5+$D$5)*D19*F19</f>
        <v>22963.402800000003</v>
      </c>
    </row>
    <row r="20" spans="1:7" s="37" customFormat="1" ht="25.15" customHeight="1" x14ac:dyDescent="0.35">
      <c r="A20" s="34" t="s">
        <v>29</v>
      </c>
      <c r="B20" s="35">
        <f>SUM('[1]APHIS 71'!$I$18,'[1]APHIS 71'!$I$26)</f>
        <v>510</v>
      </c>
      <c r="C20" s="36">
        <v>0.6</v>
      </c>
      <c r="D20" s="56">
        <f t="shared" si="4"/>
        <v>306</v>
      </c>
      <c r="E20" s="51" t="s">
        <v>30</v>
      </c>
      <c r="F20" s="41">
        <v>30.13</v>
      </c>
      <c r="G20" s="42">
        <f t="shared" si="5"/>
        <v>16180.713900000002</v>
      </c>
    </row>
    <row r="21" spans="1:7" s="37" customFormat="1" ht="25.15" customHeight="1" x14ac:dyDescent="0.35">
      <c r="A21" s="34" t="s">
        <v>23</v>
      </c>
      <c r="B21" s="35">
        <f>'[1]APHIS 71'!$I$18</f>
        <v>510</v>
      </c>
      <c r="C21" s="36">
        <v>0.1</v>
      </c>
      <c r="D21" s="56">
        <f t="shared" si="4"/>
        <v>51</v>
      </c>
      <c r="E21" s="51" t="s">
        <v>24</v>
      </c>
      <c r="F21" s="41">
        <v>75.099999999999994</v>
      </c>
      <c r="G21" s="42">
        <f t="shared" si="5"/>
        <v>6721.8254999999999</v>
      </c>
    </row>
    <row r="22" spans="1:7" s="37" customFormat="1" ht="25.15" customHeight="1" x14ac:dyDescent="0.35">
      <c r="A22" s="34" t="s">
        <v>31</v>
      </c>
      <c r="B22" s="35">
        <f>SUM('[1]APHIS 71'!$I$18,'[1]APHIS 71'!$I$26)</f>
        <v>510</v>
      </c>
      <c r="C22" s="36">
        <f>10/2</f>
        <v>5</v>
      </c>
      <c r="D22" s="56">
        <f t="shared" si="4"/>
        <v>2550</v>
      </c>
      <c r="E22" s="51" t="s">
        <v>31</v>
      </c>
      <c r="F22" s="41">
        <v>4.7300000000000002E-2</v>
      </c>
      <c r="G22" s="42">
        <f t="shared" si="5"/>
        <v>211.67932500000001</v>
      </c>
    </row>
    <row r="23" spans="1:7" s="37" customFormat="1" ht="25.15" customHeight="1" x14ac:dyDescent="0.35">
      <c r="A23" s="38" t="s">
        <v>33</v>
      </c>
      <c r="B23" s="39"/>
      <c r="C23" s="40"/>
      <c r="D23" s="57"/>
      <c r="E23" s="54"/>
      <c r="F23" s="43"/>
      <c r="G23" s="44"/>
    </row>
    <row r="24" spans="1:7" s="37" customFormat="1" ht="25.15" customHeight="1" x14ac:dyDescent="0.35">
      <c r="A24" s="34" t="s">
        <v>26</v>
      </c>
      <c r="B24" s="35">
        <f>'[1]APHIS 71'!$I$16*0.64</f>
        <v>326.40000000000003</v>
      </c>
      <c r="C24" s="36">
        <f>'[1]APHIS 71'!$K$16</f>
        <v>0.16666666666666666</v>
      </c>
      <c r="D24" s="56">
        <f t="shared" ref="D24:D26" si="6">B24*C24</f>
        <v>54.400000000000006</v>
      </c>
      <c r="E24" s="51" t="s">
        <v>27</v>
      </c>
      <c r="F24" s="41">
        <v>53.45</v>
      </c>
      <c r="G24" s="42">
        <f t="shared" ref="G24:G26" si="7">(1+$C$5+$D$5)*D24*F24</f>
        <v>5102.9784000000018</v>
      </c>
    </row>
    <row r="25" spans="1:7" s="37" customFormat="1" ht="25.15" customHeight="1" x14ac:dyDescent="0.35">
      <c r="A25" s="34" t="s">
        <v>29</v>
      </c>
      <c r="B25" s="35">
        <f>SUM('[1]APHIS 71'!$I$16,'[1]APHIS 71'!$I$24)</f>
        <v>850</v>
      </c>
      <c r="C25" s="36">
        <v>0.05</v>
      </c>
      <c r="D25" s="56">
        <f t="shared" ref="D25" si="8">B25*C25</f>
        <v>42.5</v>
      </c>
      <c r="E25" s="51" t="s">
        <v>30</v>
      </c>
      <c r="F25" s="41">
        <v>30.13</v>
      </c>
      <c r="G25" s="42">
        <f t="shared" ref="G25" si="9">(1+$C$5+$D$5)*D25*F25</f>
        <v>2247.321375</v>
      </c>
    </row>
    <row r="26" spans="1:7" s="37" customFormat="1" ht="25.15" customHeight="1" x14ac:dyDescent="0.35">
      <c r="A26" s="34" t="s">
        <v>31</v>
      </c>
      <c r="B26" s="35">
        <f>SUM('[1]APHIS 71'!$I$16,'[1]APHIS 71'!$I$24)</f>
        <v>850</v>
      </c>
      <c r="C26" s="36">
        <v>1</v>
      </c>
      <c r="D26" s="56">
        <f t="shared" si="6"/>
        <v>850</v>
      </c>
      <c r="E26" s="51" t="s">
        <v>31</v>
      </c>
      <c r="F26" s="41">
        <v>4.7300000000000002E-2</v>
      </c>
      <c r="G26" s="42">
        <f t="shared" si="7"/>
        <v>70.559775000000002</v>
      </c>
    </row>
    <row r="27" spans="1:7" s="37" customFormat="1" ht="25.15" customHeight="1" x14ac:dyDescent="0.35">
      <c r="A27" s="38" t="s">
        <v>34</v>
      </c>
      <c r="B27" s="39"/>
      <c r="C27" s="40"/>
      <c r="D27" s="57"/>
      <c r="E27" s="54"/>
      <c r="F27" s="43"/>
      <c r="G27" s="44"/>
    </row>
    <row r="28" spans="1:7" s="37" customFormat="1" ht="25.15" customHeight="1" x14ac:dyDescent="0.35">
      <c r="A28" s="34" t="s">
        <v>26</v>
      </c>
      <c r="B28" s="35">
        <f>'[1]APHIS 71'!$J$17*0.64</f>
        <v>2448</v>
      </c>
      <c r="C28" s="36">
        <f>10/60</f>
        <v>0.16666666666666666</v>
      </c>
      <c r="D28" s="56">
        <f t="shared" ref="D28:D30" si="10">B28*C28</f>
        <v>408</v>
      </c>
      <c r="E28" s="51" t="s">
        <v>27</v>
      </c>
      <c r="F28" s="41">
        <v>53.45</v>
      </c>
      <c r="G28" s="42">
        <f t="shared" ref="G28:G30" si="11">(1+$C$5+$D$5)*D28*F28</f>
        <v>38272.338000000003</v>
      </c>
    </row>
    <row r="29" spans="1:7" s="37" customFormat="1" ht="25.15" customHeight="1" x14ac:dyDescent="0.35">
      <c r="A29" s="34" t="s">
        <v>29</v>
      </c>
      <c r="B29" s="35">
        <f>SUM('[1]APHIS 71'!$J$17,'[1]APHIS 71'!$J$25)</f>
        <v>6375</v>
      </c>
      <c r="C29" s="36">
        <v>0.05</v>
      </c>
      <c r="D29" s="56">
        <f t="shared" si="10"/>
        <v>318.75</v>
      </c>
      <c r="E29" s="51" t="s">
        <v>30</v>
      </c>
      <c r="F29" s="41">
        <v>30.13</v>
      </c>
      <c r="G29" s="42">
        <f t="shared" si="11"/>
        <v>16854.9103125</v>
      </c>
    </row>
    <row r="30" spans="1:7" s="37" customFormat="1" ht="25.15" customHeight="1" x14ac:dyDescent="0.35">
      <c r="A30" s="34" t="s">
        <v>31</v>
      </c>
      <c r="B30" s="35">
        <f>SUM('[1]APHIS 71'!$J$17,'[1]APHIS 71'!$J$25)</f>
        <v>6375</v>
      </c>
      <c r="C30" s="36">
        <v>1</v>
      </c>
      <c r="D30" s="56">
        <f t="shared" si="10"/>
        <v>6375</v>
      </c>
      <c r="E30" s="51" t="s">
        <v>31</v>
      </c>
      <c r="F30" s="41">
        <v>4.7300000000000002E-2</v>
      </c>
      <c r="G30" s="42">
        <f t="shared" si="11"/>
        <v>529.19831250000004</v>
      </c>
    </row>
    <row r="31" spans="1:7" s="37" customFormat="1" ht="25.15" customHeight="1" x14ac:dyDescent="0.35">
      <c r="A31" s="38" t="s">
        <v>35</v>
      </c>
      <c r="B31" s="39"/>
      <c r="C31" s="40"/>
      <c r="D31" s="57"/>
      <c r="E31" s="54"/>
      <c r="F31" s="43"/>
      <c r="G31" s="44"/>
    </row>
    <row r="32" spans="1:7" s="37" customFormat="1" ht="25.15" customHeight="1" x14ac:dyDescent="0.35">
      <c r="A32" s="34" t="s">
        <v>26</v>
      </c>
      <c r="B32" s="35">
        <f>'[1]APHIS 71'!$J$19*0.64</f>
        <v>326.40000000000003</v>
      </c>
      <c r="C32" s="36">
        <f>'[1]APHIS 71'!$K$19</f>
        <v>2.5</v>
      </c>
      <c r="D32" s="56">
        <f t="shared" ref="D32:D35" si="12">B32*C32</f>
        <v>816.00000000000011</v>
      </c>
      <c r="E32" s="51" t="s">
        <v>27</v>
      </c>
      <c r="F32" s="41">
        <v>53.45</v>
      </c>
      <c r="G32" s="42">
        <f t="shared" ref="G32:G35" si="13">(1+$C$5+$D$5)*D32*F32</f>
        <v>76544.676000000021</v>
      </c>
    </row>
    <row r="33" spans="1:7" s="37" customFormat="1" ht="25.15" customHeight="1" x14ac:dyDescent="0.35">
      <c r="A33" s="34" t="s">
        <v>29</v>
      </c>
      <c r="B33" s="35">
        <f>'[1]APHIS 71'!$J$19</f>
        <v>510</v>
      </c>
      <c r="C33" s="36">
        <v>0.25</v>
      </c>
      <c r="D33" s="56">
        <f t="shared" si="12"/>
        <v>127.5</v>
      </c>
      <c r="E33" s="51" t="s">
        <v>30</v>
      </c>
      <c r="F33" s="41">
        <v>30.13</v>
      </c>
      <c r="G33" s="42">
        <f t="shared" si="13"/>
        <v>6741.9641250000004</v>
      </c>
    </row>
    <row r="34" spans="1:7" s="37" customFormat="1" ht="25.15" customHeight="1" x14ac:dyDescent="0.35">
      <c r="A34" s="34" t="s">
        <v>23</v>
      </c>
      <c r="B34" s="35">
        <f>'[1]APHIS 71'!$J$19</f>
        <v>510</v>
      </c>
      <c r="C34" s="36">
        <v>0.25</v>
      </c>
      <c r="D34" s="56">
        <f t="shared" si="12"/>
        <v>127.5</v>
      </c>
      <c r="E34" s="51" t="s">
        <v>24</v>
      </c>
      <c r="F34" s="41">
        <v>75.099999999999994</v>
      </c>
      <c r="G34" s="42">
        <f t="shared" si="13"/>
        <v>16804.563750000001</v>
      </c>
    </row>
    <row r="35" spans="1:7" s="37" customFormat="1" ht="25.15" customHeight="1" x14ac:dyDescent="0.35">
      <c r="A35" s="34" t="s">
        <v>31</v>
      </c>
      <c r="B35" s="35">
        <f>'[1]APHIS 71'!$J$19</f>
        <v>510</v>
      </c>
      <c r="C35" s="36">
        <f>4/2</f>
        <v>2</v>
      </c>
      <c r="D35" s="56">
        <f t="shared" si="12"/>
        <v>1020</v>
      </c>
      <c r="E35" s="51" t="s">
        <v>31</v>
      </c>
      <c r="F35" s="41">
        <v>4.7300000000000002E-2</v>
      </c>
      <c r="G35" s="42">
        <f t="shared" si="13"/>
        <v>84.671730000000011</v>
      </c>
    </row>
    <row r="36" spans="1:7" s="37" customFormat="1" ht="25.15" customHeight="1" x14ac:dyDescent="0.35">
      <c r="A36" s="34" t="s">
        <v>36</v>
      </c>
      <c r="B36" s="35"/>
      <c r="C36" s="36"/>
      <c r="D36" s="56"/>
      <c r="E36" s="51"/>
      <c r="F36" s="41"/>
      <c r="G36" s="42">
        <v>265000</v>
      </c>
    </row>
    <row r="37" spans="1:7" s="37" customFormat="1" ht="25.15" customHeight="1" x14ac:dyDescent="0.35">
      <c r="A37" s="38" t="s">
        <v>37</v>
      </c>
      <c r="B37" s="39"/>
      <c r="C37" s="40"/>
      <c r="D37" s="57"/>
      <c r="E37" s="54"/>
      <c r="F37" s="43"/>
      <c r="G37" s="44"/>
    </row>
    <row r="38" spans="1:7" s="37" customFormat="1" ht="25.15" customHeight="1" x14ac:dyDescent="0.35">
      <c r="A38" s="34" t="s">
        <v>26</v>
      </c>
      <c r="B38" s="35">
        <f>'[1]APHIS 71'!$I$20*0.64</f>
        <v>326.40000000000003</v>
      </c>
      <c r="C38" s="36">
        <f>'[1]APHIS 71'!$K$20</f>
        <v>2.5</v>
      </c>
      <c r="D38" s="56">
        <f>B38*C38</f>
        <v>816.00000000000011</v>
      </c>
      <c r="E38" s="51" t="s">
        <v>27</v>
      </c>
      <c r="F38" s="41">
        <v>53.45</v>
      </c>
      <c r="G38" s="42">
        <f t="shared" ref="G38:G41" si="14">(1+$C$5+$D$5)*D38*F38</f>
        <v>76544.676000000021</v>
      </c>
    </row>
    <row r="39" spans="1:7" s="37" customFormat="1" ht="25.15" customHeight="1" x14ac:dyDescent="0.35">
      <c r="A39" s="34" t="s">
        <v>29</v>
      </c>
      <c r="B39" s="35">
        <f>'[1]APHIS 71'!$J$20</f>
        <v>510</v>
      </c>
      <c r="C39" s="36">
        <v>0.25</v>
      </c>
      <c r="D39" s="56">
        <f t="shared" ref="D39:D41" si="15">B39*C39</f>
        <v>127.5</v>
      </c>
      <c r="E39" s="51" t="s">
        <v>30</v>
      </c>
      <c r="F39" s="41">
        <v>30.13</v>
      </c>
      <c r="G39" s="42">
        <f>(1+$C$5+$D$5)*D39*F39</f>
        <v>6741.9641250000004</v>
      </c>
    </row>
    <row r="40" spans="1:7" s="37" customFormat="1" ht="25.15" customHeight="1" x14ac:dyDescent="0.35">
      <c r="A40" s="34" t="s">
        <v>23</v>
      </c>
      <c r="B40" s="35">
        <f>'[1]APHIS 71'!$J$20</f>
        <v>510</v>
      </c>
      <c r="C40" s="36">
        <v>0.25</v>
      </c>
      <c r="D40" s="56">
        <f t="shared" si="15"/>
        <v>127.5</v>
      </c>
      <c r="E40" s="51" t="s">
        <v>24</v>
      </c>
      <c r="F40" s="41">
        <v>75.099999999999994</v>
      </c>
      <c r="G40" s="42">
        <f t="shared" si="14"/>
        <v>16804.563750000001</v>
      </c>
    </row>
    <row r="41" spans="1:7" s="37" customFormat="1" ht="25.15" customHeight="1" x14ac:dyDescent="0.35">
      <c r="A41" s="34" t="s">
        <v>31</v>
      </c>
      <c r="B41" s="35">
        <f>'[1]APHIS 71'!$J$20</f>
        <v>510</v>
      </c>
      <c r="C41" s="36">
        <f>4/2</f>
        <v>2</v>
      </c>
      <c r="D41" s="56">
        <f t="shared" si="15"/>
        <v>1020</v>
      </c>
      <c r="E41" s="51" t="s">
        <v>31</v>
      </c>
      <c r="F41" s="41">
        <v>4.7300000000000002E-2</v>
      </c>
      <c r="G41" s="42">
        <f t="shared" si="14"/>
        <v>84.671730000000011</v>
      </c>
    </row>
    <row r="42" spans="1:7" s="37" customFormat="1" ht="25.15" customHeight="1" x14ac:dyDescent="0.35">
      <c r="A42" s="34" t="s">
        <v>36</v>
      </c>
      <c r="B42" s="35"/>
      <c r="C42" s="36"/>
      <c r="D42" s="56"/>
      <c r="E42" s="51"/>
      <c r="F42" s="41"/>
      <c r="G42" s="42">
        <v>330000</v>
      </c>
    </row>
    <row r="43" spans="1:7" s="37" customFormat="1" ht="25.15" customHeight="1" x14ac:dyDescent="0.35">
      <c r="A43" s="38" t="s">
        <v>38</v>
      </c>
      <c r="B43" s="39"/>
      <c r="C43" s="40"/>
      <c r="D43" s="57"/>
      <c r="E43" s="54"/>
      <c r="F43" s="43"/>
      <c r="G43" s="44"/>
    </row>
    <row r="44" spans="1:7" s="37" customFormat="1" ht="25.15" customHeight="1" x14ac:dyDescent="0.35">
      <c r="A44" s="34" t="s">
        <v>29</v>
      </c>
      <c r="B44" s="35">
        <f>'[2]APHIS 71'!$J$21</f>
        <v>425</v>
      </c>
      <c r="C44" s="36">
        <v>0.1</v>
      </c>
      <c r="D44" s="56">
        <f>B44*C44</f>
        <v>42.5</v>
      </c>
      <c r="E44" s="51" t="s">
        <v>30</v>
      </c>
      <c r="F44" s="41">
        <v>30.13</v>
      </c>
      <c r="G44" s="42">
        <f>(1+$C$5+$D$5)*D44*F44</f>
        <v>2247.321375</v>
      </c>
    </row>
    <row r="45" spans="1:7" s="37" customFormat="1" ht="25.15" customHeight="1" x14ac:dyDescent="0.35">
      <c r="A45" s="34" t="s">
        <v>23</v>
      </c>
      <c r="B45" s="35">
        <f>'[2]APHIS 71'!$J$21</f>
        <v>425</v>
      </c>
      <c r="C45" s="36">
        <v>0.1</v>
      </c>
      <c r="D45" s="56">
        <f>B45*C45</f>
        <v>42.5</v>
      </c>
      <c r="E45" s="51" t="s">
        <v>24</v>
      </c>
      <c r="F45" s="41">
        <v>75.099999999999994</v>
      </c>
      <c r="G45" s="42">
        <f>(1+$C$5+$D$5)*D45*F45</f>
        <v>5601.5212499999998</v>
      </c>
    </row>
    <row r="46" spans="1:7" s="37" customFormat="1" ht="25.15" customHeight="1" x14ac:dyDescent="0.35">
      <c r="A46" s="38" t="s">
        <v>39</v>
      </c>
      <c r="B46" s="39"/>
      <c r="C46" s="40"/>
      <c r="D46" s="57"/>
      <c r="E46" s="54"/>
      <c r="F46" s="43"/>
      <c r="G46" s="44"/>
    </row>
    <row r="47" spans="1:7" s="37" customFormat="1" ht="25.15" customHeight="1" x14ac:dyDescent="0.35">
      <c r="A47" s="34" t="s">
        <v>40</v>
      </c>
      <c r="B47" s="35"/>
      <c r="C47" s="36"/>
      <c r="D47" s="56"/>
      <c r="E47" s="51"/>
      <c r="F47" s="41"/>
      <c r="G47" s="42">
        <v>500000</v>
      </c>
    </row>
    <row r="48" spans="1:7" s="37" customFormat="1" ht="25.15" customHeight="1" x14ac:dyDescent="0.35">
      <c r="A48" s="38" t="s">
        <v>41</v>
      </c>
      <c r="B48" s="39"/>
      <c r="C48" s="40"/>
      <c r="D48" s="57"/>
      <c r="E48" s="54"/>
      <c r="F48" s="43"/>
      <c r="G48" s="44"/>
    </row>
    <row r="49" spans="1:7" s="37" customFormat="1" ht="25.15" customHeight="1" x14ac:dyDescent="0.35">
      <c r="A49" s="34" t="s">
        <v>40</v>
      </c>
      <c r="B49" s="35"/>
      <c r="C49" s="36"/>
      <c r="D49" s="56"/>
      <c r="E49" s="51"/>
      <c r="F49" s="41"/>
      <c r="G49" s="42">
        <v>60000</v>
      </c>
    </row>
    <row r="50" spans="1:7" s="37" customFormat="1" ht="25.15" customHeight="1" x14ac:dyDescent="0.35">
      <c r="A50" s="38" t="s">
        <v>42</v>
      </c>
      <c r="B50" s="39"/>
      <c r="C50" s="40"/>
      <c r="D50" s="57"/>
      <c r="E50" s="54"/>
      <c r="F50" s="43"/>
      <c r="G50" s="44"/>
    </row>
    <row r="51" spans="1:7" s="37" customFormat="1" ht="25.15" customHeight="1" x14ac:dyDescent="0.35">
      <c r="A51" s="34" t="s">
        <v>40</v>
      </c>
      <c r="B51" s="35"/>
      <c r="C51" s="36"/>
      <c r="D51" s="56"/>
      <c r="E51" s="51"/>
      <c r="F51" s="41"/>
      <c r="G51" s="42">
        <v>25000</v>
      </c>
    </row>
    <row r="52" spans="1:7" x14ac:dyDescent="0.35">
      <c r="A52" s="17"/>
    </row>
    <row r="53" spans="1:7" x14ac:dyDescent="0.35">
      <c r="A53" s="17"/>
    </row>
    <row r="54" spans="1:7" x14ac:dyDescent="0.35">
      <c r="A54" s="17"/>
    </row>
    <row r="55" spans="1:7" x14ac:dyDescent="0.35">
      <c r="A55" s="17"/>
    </row>
    <row r="56" spans="1:7" x14ac:dyDescent="0.35">
      <c r="A56" s="17"/>
    </row>
    <row r="57" spans="1:7" x14ac:dyDescent="0.35">
      <c r="A57" s="17"/>
    </row>
    <row r="58" spans="1:7" x14ac:dyDescent="0.35">
      <c r="A58" s="17"/>
    </row>
    <row r="59" spans="1:7" x14ac:dyDescent="0.35">
      <c r="A59" s="17"/>
    </row>
    <row r="60" spans="1:7" x14ac:dyDescent="0.35">
      <c r="A60" s="17"/>
    </row>
    <row r="61" spans="1:7" x14ac:dyDescent="0.35">
      <c r="A61" s="17"/>
    </row>
    <row r="62" spans="1:7" x14ac:dyDescent="0.35">
      <c r="A62" s="17"/>
    </row>
    <row r="63" spans="1:7" x14ac:dyDescent="0.35">
      <c r="A63" s="17"/>
    </row>
    <row r="64" spans="1:7" x14ac:dyDescent="0.35">
      <c r="A64" s="17"/>
    </row>
    <row r="65" spans="1:1" x14ac:dyDescent="0.35">
      <c r="A65" s="17"/>
    </row>
    <row r="66" spans="1:1" x14ac:dyDescent="0.35">
      <c r="A66" s="17"/>
    </row>
    <row r="67" spans="1:1" x14ac:dyDescent="0.35">
      <c r="A67" s="17"/>
    </row>
    <row r="68" spans="1:1" x14ac:dyDescent="0.35">
      <c r="A68" s="17"/>
    </row>
    <row r="69" spans="1:1" x14ac:dyDescent="0.35">
      <c r="A69" s="17"/>
    </row>
    <row r="70" spans="1:1" x14ac:dyDescent="0.35">
      <c r="A70" s="17"/>
    </row>
    <row r="71" spans="1:1" x14ac:dyDescent="0.35">
      <c r="A71" s="17"/>
    </row>
    <row r="72" spans="1:1" x14ac:dyDescent="0.35">
      <c r="A72" s="17"/>
    </row>
    <row r="73" spans="1:1" x14ac:dyDescent="0.35">
      <c r="A73" s="17"/>
    </row>
    <row r="74" spans="1:1" x14ac:dyDescent="0.35">
      <c r="A74" s="17"/>
    </row>
    <row r="75" spans="1:1" x14ac:dyDescent="0.35">
      <c r="A75" s="17"/>
    </row>
    <row r="76" spans="1:1" x14ac:dyDescent="0.35">
      <c r="A76" s="17"/>
    </row>
    <row r="77" spans="1:1" x14ac:dyDescent="0.35">
      <c r="A77" s="17"/>
    </row>
    <row r="78" spans="1:1" x14ac:dyDescent="0.35">
      <c r="A78" s="17"/>
    </row>
    <row r="79" spans="1:1" x14ac:dyDescent="0.35">
      <c r="A79" s="17"/>
    </row>
    <row r="80" spans="1:1" x14ac:dyDescent="0.35">
      <c r="A80" s="17"/>
    </row>
    <row r="81" spans="1:1" x14ac:dyDescent="0.35">
      <c r="A81" s="17"/>
    </row>
    <row r="82" spans="1:1" x14ac:dyDescent="0.35">
      <c r="A82" s="17"/>
    </row>
    <row r="83" spans="1:1" x14ac:dyDescent="0.35">
      <c r="A83" s="17"/>
    </row>
    <row r="84" spans="1:1" x14ac:dyDescent="0.35">
      <c r="A84" s="17"/>
    </row>
    <row r="85" spans="1:1" x14ac:dyDescent="0.35">
      <c r="A85" s="17"/>
    </row>
    <row r="86" spans="1:1" x14ac:dyDescent="0.35">
      <c r="A86" s="17"/>
    </row>
    <row r="87" spans="1:1" x14ac:dyDescent="0.35">
      <c r="A87" s="17"/>
    </row>
    <row r="88" spans="1:1" x14ac:dyDescent="0.35">
      <c r="A88" s="17"/>
    </row>
    <row r="89" spans="1:1" x14ac:dyDescent="0.35">
      <c r="A89" s="17"/>
    </row>
    <row r="90" spans="1:1" x14ac:dyDescent="0.35">
      <c r="A90" s="17"/>
    </row>
    <row r="91" spans="1:1" x14ac:dyDescent="0.35">
      <c r="A91" s="17"/>
    </row>
    <row r="92" spans="1:1" x14ac:dyDescent="0.35">
      <c r="A92" s="17"/>
    </row>
    <row r="93" spans="1:1" x14ac:dyDescent="0.35">
      <c r="A93" s="17"/>
    </row>
    <row r="94" spans="1:1" x14ac:dyDescent="0.35">
      <c r="A94" s="17"/>
    </row>
    <row r="95" spans="1:1" x14ac:dyDescent="0.35">
      <c r="A95" s="17"/>
    </row>
    <row r="96" spans="1:1" x14ac:dyDescent="0.35">
      <c r="A96" s="17"/>
    </row>
    <row r="97" spans="1:1" x14ac:dyDescent="0.35">
      <c r="A97" s="17"/>
    </row>
    <row r="98" spans="1:1" x14ac:dyDescent="0.35">
      <c r="A98" s="17"/>
    </row>
    <row r="99" spans="1:1" x14ac:dyDescent="0.35">
      <c r="A99" s="17"/>
    </row>
    <row r="100" spans="1:1" x14ac:dyDescent="0.35">
      <c r="A100" s="17"/>
    </row>
    <row r="101" spans="1:1" x14ac:dyDescent="0.35">
      <c r="A101" s="17"/>
    </row>
    <row r="102" spans="1:1" x14ac:dyDescent="0.35">
      <c r="A102" s="17"/>
    </row>
    <row r="103" spans="1:1" x14ac:dyDescent="0.35">
      <c r="A103" s="17"/>
    </row>
    <row r="104" spans="1:1" x14ac:dyDescent="0.35">
      <c r="A104" s="17"/>
    </row>
    <row r="105" spans="1:1" x14ac:dyDescent="0.35">
      <c r="A105" s="17"/>
    </row>
    <row r="106" spans="1:1" x14ac:dyDescent="0.35">
      <c r="A106" s="17"/>
    </row>
    <row r="107" spans="1:1" x14ac:dyDescent="0.35">
      <c r="A107" s="17"/>
    </row>
    <row r="108" spans="1:1" x14ac:dyDescent="0.35">
      <c r="A108" s="17"/>
    </row>
    <row r="109" spans="1:1" x14ac:dyDescent="0.35">
      <c r="A109" s="17"/>
    </row>
    <row r="110" spans="1:1" x14ac:dyDescent="0.35">
      <c r="A110" s="17"/>
    </row>
    <row r="111" spans="1:1" x14ac:dyDescent="0.35">
      <c r="A111" s="17"/>
    </row>
    <row r="112" spans="1:1" x14ac:dyDescent="0.35">
      <c r="A112" s="17"/>
    </row>
    <row r="113" spans="1:1" x14ac:dyDescent="0.35">
      <c r="A113" s="17"/>
    </row>
    <row r="114" spans="1:1" x14ac:dyDescent="0.35">
      <c r="A114" s="17"/>
    </row>
    <row r="115" spans="1:1" x14ac:dyDescent="0.35">
      <c r="A115" s="17"/>
    </row>
    <row r="116" spans="1:1" x14ac:dyDescent="0.35">
      <c r="A116" s="17"/>
    </row>
    <row r="117" spans="1:1" x14ac:dyDescent="0.35">
      <c r="A117" s="17"/>
    </row>
    <row r="118" spans="1:1" x14ac:dyDescent="0.35">
      <c r="A118" s="17"/>
    </row>
    <row r="119" spans="1:1" x14ac:dyDescent="0.35">
      <c r="A119" s="17"/>
    </row>
    <row r="120" spans="1:1" x14ac:dyDescent="0.35">
      <c r="A120" s="17"/>
    </row>
    <row r="121" spans="1:1" x14ac:dyDescent="0.35">
      <c r="A121" s="17"/>
    </row>
    <row r="122" spans="1:1" x14ac:dyDescent="0.35">
      <c r="A122" s="17"/>
    </row>
    <row r="123" spans="1:1" x14ac:dyDescent="0.35">
      <c r="A123" s="17"/>
    </row>
    <row r="124" spans="1:1" x14ac:dyDescent="0.35">
      <c r="A124" s="17"/>
    </row>
  </sheetData>
  <phoneticPr fontId="19" type="noConversion"/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DA0D774ED8204789FBA44AA44E220C" ma:contentTypeVersion="19" ma:contentTypeDescription="Create a new document." ma:contentTypeScope="" ma:versionID="3ca31f423947637751f8daf912c741b3">
  <xsd:schema xmlns:xsd="http://www.w3.org/2001/XMLSchema" xmlns:xs="http://www.w3.org/2001/XMLSchema" xmlns:p="http://schemas.microsoft.com/office/2006/metadata/properties" xmlns:ns2="bf16fb3d-d0d4-4082-b9e1-5e252a4ca607" xmlns:ns3="87e9aed0-1cfc-4d5c-8ce4-ea64804a7109" xmlns:ns4="73fb875a-8af9-4255-b008-0995492d31cd" targetNamespace="http://schemas.microsoft.com/office/2006/metadata/properties" ma:root="true" ma:fieldsID="6a2f06109ee55e65c8adc24b7c1be920" ns2:_="" ns3:_="" ns4:_="">
    <xsd:import namespace="bf16fb3d-d0d4-4082-b9e1-5e252a4ca607"/>
    <xsd:import namespace="87e9aed0-1cfc-4d5c-8ce4-ea64804a7109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6fb3d-d0d4-4082-b9e1-5e252a4ca607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Note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9aed0-1cfc-4d5c-8ce4-ea64804a710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8743845-13ac-4f4d-b4a4-17bd8d701275}" ma:internalName="TaxCatchAll" ma:readOnly="false" ma:showField="CatchAllData" ma:web="87e9aed0-1cfc-4d5c-8ce4-ea64804a71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fb875a-8af9-4255-b008-0995492d31cd" xsi:nil="true"/>
    <lcf76f155ced4ddcb4097134ff3c332f xmlns="bf16fb3d-d0d4-4082-b9e1-5e252a4ca607">
      <Terms xmlns="http://schemas.microsoft.com/office/infopath/2007/PartnerControls"/>
    </lcf76f155ced4ddcb4097134ff3c332f>
    <Notes xmlns="bf16fb3d-d0d4-4082-b9e1-5e252a4ca60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EFB5E0-1418-4AF6-B598-EE2238444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16fb3d-d0d4-4082-b9e1-5e252a4ca607"/>
    <ds:schemaRef ds:uri="87e9aed0-1cfc-4d5c-8ce4-ea64804a7109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0C7FBA-3532-4D39-8EAE-8C86272B7E31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73fb875a-8af9-4255-b008-0995492d31cd"/>
    <ds:schemaRef ds:uri="http://purl.org/dc/terms/"/>
    <ds:schemaRef ds:uri="http://schemas.microsoft.com/office/2006/documentManagement/types"/>
    <ds:schemaRef ds:uri="c817de6e-2ada-4429-82fd-f52a73b073b1"/>
    <ds:schemaRef ds:uri="35891692-24a1-4cce-8013-dc4d25c58e72"/>
    <ds:schemaRef ds:uri="http://www.w3.org/XML/1998/namespace"/>
    <ds:schemaRef ds:uri="http://purl.org/dc/dcmitype/"/>
    <ds:schemaRef ds:uri="bf16fb3d-d0d4-4082-b9e1-5e252a4ca607"/>
  </ds:schemaRefs>
</ds:datastoreItem>
</file>

<file path=customXml/itemProps3.xml><?xml version="1.0" encoding="utf-8"?>
<ds:datastoreItem xmlns:ds="http://schemas.openxmlformats.org/officeDocument/2006/customXml" ds:itemID="{A78633DF-AFBE-4734-9186-B154E25A8D8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Keegan, Regina - MRP-APHIS, Riverdale, MD</dc:creator>
  <cp:keywords/>
  <dc:description/>
  <cp:lastModifiedBy>Harris, Sheniqua - MRP-APHIS</cp:lastModifiedBy>
  <cp:revision/>
  <dcterms:created xsi:type="dcterms:W3CDTF">2021-07-01T18:06:57Z</dcterms:created>
  <dcterms:modified xsi:type="dcterms:W3CDTF">2025-12-18T14:52:38Z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0x01010063DA0D774ED8204789FBA44AA44E220C</vt:lpwstr>
  </property>
  <property fmtid="{D5CDD505-2E9C-101B-9397-08002B2CF9AE}" pid="3" name="MediaServiceImageTags">
    <vt:lpwstr/>
  </property>
  <property fmtid="{D5CDD505-2E9C-101B-9397-08002B2CF9AE}" pid="4" name="ESRI_WORKBOOK_ID">
    <vt:lpwstr>2a10be32b0df45639c48bea4e77b508e</vt:lpwstr>
  </property>
</Properties>
</file>