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oimspp-my.sharepoint.com/personal/madonna_baucum_fws_gov/Documents/Information Collection/DOI Workload/Assistance to Other Bureaus and Offices/OS/43 CFR 11 NRDAR/"/>
    </mc:Choice>
  </mc:AlternateContent>
  <xr:revisionPtr revIDLastSave="63" documentId="13_ncr:1_{49147DA4-5A99-4966-9532-B7CFF3761D69}" xr6:coauthVersionLast="47" xr6:coauthVersionMax="47" xr10:uidLastSave="{A1F411F2-8B5A-4837-8339-47A8ADE72E6A}"/>
  <bookViews>
    <workbookView xWindow="22932" yWindow="-108" windowWidth="23256" windowHeight="12456" xr2:uid="{00000000-000D-0000-FFFF-FFFF00000000}"/>
  </bookViews>
  <sheets>
    <sheet name="SSA Detailed Calcs" sheetId="2" r:id="rId1"/>
    <sheet name="Q 12 Private Labor Rate" sheetId="5" r:id="rId2"/>
    <sheet name="Q 14 Detailed Calcs" sheetId="4" r:id="rId3"/>
    <sheet name="Q 14 Fed Labor Rate" sheetId="3" r:id="rId4"/>
  </sheets>
  <definedNames>
    <definedName name="solver_adj" localSheetId="3" hidden="1">'Q 14 Fed Labor Rate'!$D$2</definedName>
    <definedName name="solver_cvg" localSheetId="3" hidden="1">0.0001</definedName>
    <definedName name="solver_drv" localSheetId="3" hidden="1">1</definedName>
    <definedName name="solver_eng" localSheetId="3" hidden="1">1</definedName>
    <definedName name="solver_est" localSheetId="3" hidden="1">1</definedName>
    <definedName name="solver_itr" localSheetId="3" hidden="1">2147483647</definedName>
    <definedName name="solver_lhs1" localSheetId="3" hidden="1">'Q 14 Fed Labor Rate'!$D$7</definedName>
    <definedName name="solver_lhs2" localSheetId="3" hidden="1">'Q 14 Fed Labor Rate'!$E$7</definedName>
    <definedName name="solver_mip" localSheetId="3" hidden="1">2147483647</definedName>
    <definedName name="solver_mni" localSheetId="3" hidden="1">30</definedName>
    <definedName name="solver_mrt" localSheetId="3" hidden="1">0.075</definedName>
    <definedName name="solver_msl" localSheetId="3" hidden="1">2</definedName>
    <definedName name="solver_neg" localSheetId="3" hidden="1">1</definedName>
    <definedName name="solver_nod" localSheetId="3" hidden="1">2147483647</definedName>
    <definedName name="solver_num" localSheetId="3" hidden="1">2</definedName>
    <definedName name="solver_nwt" localSheetId="3" hidden="1">1</definedName>
    <definedName name="solver_opt" localSheetId="3" hidden="1">'Q 14 Fed Labor Rate'!$D$2</definedName>
    <definedName name="solver_pre" localSheetId="3" hidden="1">0.000001</definedName>
    <definedName name="solver_rbv" localSheetId="3" hidden="1">1</definedName>
    <definedName name="solver_rel1" localSheetId="3" hidden="1">2</definedName>
    <definedName name="solver_rel2" localSheetId="3" hidden="1">2</definedName>
    <definedName name="solver_rhs1" localSheetId="3" hidden="1">1</definedName>
    <definedName name="solver_rhs2" localSheetId="3" hidden="1">70.15</definedName>
    <definedName name="solver_rlx" localSheetId="3" hidden="1">2</definedName>
    <definedName name="solver_rsd" localSheetId="3" hidden="1">0</definedName>
    <definedName name="solver_scl" localSheetId="3" hidden="1">1</definedName>
    <definedName name="solver_sho" localSheetId="3" hidden="1">2</definedName>
    <definedName name="solver_ssz" localSheetId="3" hidden="1">100</definedName>
    <definedName name="solver_tim" localSheetId="3" hidden="1">2147483647</definedName>
    <definedName name="solver_tol" localSheetId="3" hidden="1">0.01</definedName>
    <definedName name="solver_typ" localSheetId="3" hidden="1">1</definedName>
    <definedName name="solver_val" localSheetId="3" hidden="1">0</definedName>
    <definedName name="solver_ver" localSheetId="3" hidden="1">3</definedName>
  </definedNames>
  <calcPr calcId="191028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G4" i="2"/>
  <c r="G5" i="4"/>
  <c r="G3" i="4"/>
  <c r="C6" i="3"/>
  <c r="C5" i="3"/>
  <c r="C4" i="3"/>
  <c r="C3" i="3"/>
  <c r="C2" i="3"/>
  <c r="E2" i="3" s="1"/>
  <c r="C3" i="5"/>
  <c r="E3" i="5" s="1"/>
  <c r="C2" i="5"/>
  <c r="E2" i="5"/>
  <c r="D5" i="5"/>
  <c r="E4" i="3"/>
  <c r="E3" i="3"/>
  <c r="E5" i="3"/>
  <c r="F6" i="4"/>
  <c r="D6" i="4"/>
  <c r="B6" i="4"/>
  <c r="E5" i="5" l="1"/>
  <c r="D3" i="4"/>
  <c r="B8" i="2"/>
  <c r="B5" i="2"/>
  <c r="B4" i="2"/>
  <c r="F3" i="4" l="1"/>
  <c r="H3" i="4" s="1"/>
  <c r="D5" i="4"/>
  <c r="D7" i="3"/>
  <c r="E6" i="3"/>
  <c r="E7" i="3" s="1"/>
  <c r="B11" i="2"/>
  <c r="D10" i="2"/>
  <c r="F10" i="2" s="1"/>
  <c r="H10" i="2" s="1"/>
  <c r="D9" i="2"/>
  <c r="F9" i="2" s="1"/>
  <c r="H9" i="2" s="1"/>
  <c r="D8" i="2"/>
  <c r="B6" i="2"/>
  <c r="D5" i="2"/>
  <c r="F5" i="2" s="1"/>
  <c r="H5" i="2" s="1"/>
  <c r="D4" i="2"/>
  <c r="F4" i="2" s="1"/>
  <c r="H4" i="2" s="1"/>
  <c r="D3" i="2"/>
  <c r="F5" i="4" l="1"/>
  <c r="B12" i="2"/>
  <c r="D6" i="2"/>
  <c r="D11" i="2"/>
  <c r="D12" i="2" s="1"/>
  <c r="F8" i="2"/>
  <c r="F11" i="2" s="1"/>
  <c r="F3" i="2"/>
  <c r="H5" i="4" l="1"/>
  <c r="H6" i="4" s="1"/>
  <c r="H8" i="2"/>
  <c r="H11" i="2" s="1"/>
  <c r="H3" i="2"/>
  <c r="F6" i="2" l="1"/>
  <c r="F12" i="2" s="1"/>
  <c r="H6" i="2" l="1"/>
  <c r="H12" i="2" s="1"/>
</calcChain>
</file>

<file path=xl/sharedStrings.xml><?xml version="1.0" encoding="utf-8"?>
<sst xmlns="http://schemas.openxmlformats.org/spreadsheetml/2006/main" count="54" uniqueCount="32">
  <si>
    <t>Regulation/Activity</t>
  </si>
  <si>
    <t>Number of Annual Respondents</t>
  </si>
  <si>
    <t>Number of Responses per Respondent</t>
  </si>
  <si>
    <t>Total Annual Responses</t>
  </si>
  <si>
    <t>Completion Time/ Response (Hours)</t>
  </si>
  <si>
    <t>Annual Burden Hours*</t>
  </si>
  <si>
    <t>Hourly Labor Rate (Incl. Benefits)</t>
  </si>
  <si>
    <t>$ Value of Annual Burden Hours</t>
  </si>
  <si>
    <r>
      <t xml:space="preserve">Type A Report § 11.41  </t>
    </r>
    <r>
      <rPr>
        <b/>
        <i/>
        <sz val="8"/>
        <color rgb="FFC00000"/>
        <rFont val="Arial"/>
        <family val="2"/>
      </rPr>
      <t>(MODIFIED)</t>
    </r>
  </si>
  <si>
    <t>Individuals/Households</t>
  </si>
  <si>
    <t>Private Sector</t>
  </si>
  <si>
    <t>State/Tribal</t>
  </si>
  <si>
    <t>Subtotal</t>
  </si>
  <si>
    <r>
      <t xml:space="preserve">Type B Report of Assessment § 11.60(c)&amp;(d), and § 11.90)  </t>
    </r>
    <r>
      <rPr>
        <b/>
        <i/>
        <sz val="8"/>
        <color rgb="FFC00000"/>
        <rFont val="Arial"/>
        <family val="2"/>
      </rPr>
      <t>(EXISTING)</t>
    </r>
  </si>
  <si>
    <t>Grand Total</t>
  </si>
  <si>
    <t>Position/Grade</t>
  </si>
  <si>
    <t>11-9121 Natural Sciences Managers</t>
  </si>
  <si>
    <t>23-1011, Lawyers</t>
  </si>
  <si>
    <t>Weighted Average/Hour:</t>
  </si>
  <si>
    <t>Federal Government</t>
  </si>
  <si>
    <t>Biologist (GS-12/05, Rest of U.S.)</t>
  </si>
  <si>
    <t>Biologist (GS-11/05, Rest of U.S.)</t>
  </si>
  <si>
    <t>Biologist (GS-07/05, Rest of U.S.)</t>
  </si>
  <si>
    <t>Economist (GS-14/05, DC Locality)</t>
  </si>
  <si>
    <t>Solicitor (GS-14/05, DC Locality)</t>
  </si>
  <si>
    <t>Hourly Salary</t>
  </si>
  <si>
    <t>Hourly Rate (Incl. Benefits)</t>
  </si>
  <si>
    <t>Time Spent On Collection</t>
  </si>
  <si>
    <t>Weighted Average/Hr</t>
  </si>
  <si>
    <t xml:space="preserve">* Rounded to match ROCIS </t>
  </si>
  <si>
    <t>2026 Rest of US (RUS)</t>
  </si>
  <si>
    <t>2026 DC Locality (DCB)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</si>
</sst>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7"/>
      <color theme="1"/>
      <name val="Arial"/>
      <family val="2"/>
    </font>
    <font>
      <b/>
      <i/>
      <sz val="8"/>
      <color rgb="FFC00000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i/>
      <sz val="8"/>
      <color rgb="FFFF000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5" fillId="0" borderId="0" applyNumberFormat="0" applyFill="0" applyBorder="0" applyAlignment="0" applyProtection="0"/>
  </cellStyleXfs>
  <cellXfs count="68">
    <xf numFmtId="0" fontId="0" fillId="0" borderId="0" xfId="0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wrapText="1"/>
    </xf>
    <xf numFmtId="3" fontId="5" fillId="3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2" fontId="5" fillId="3" borderId="1" xfId="0" applyNumberFormat="1" applyFont="1" applyFill="1" applyBorder="1" applyAlignment="1">
      <alignment horizontal="center" wrapText="1"/>
    </xf>
    <xf numFmtId="2" fontId="1" fillId="0" borderId="0" xfId="0" applyNumberFormat="1" applyFont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3" fontId="3" fillId="6" borderId="2" xfId="0" applyNumberFormat="1" applyFont="1" applyFill="1" applyBorder="1" applyAlignment="1">
      <alignment horizontal="center"/>
    </xf>
    <xf numFmtId="2" fontId="3" fillId="2" borderId="0" xfId="0" applyNumberFormat="1" applyFont="1" applyFill="1"/>
    <xf numFmtId="3" fontId="3" fillId="2" borderId="0" xfId="0" applyNumberFormat="1" applyFont="1" applyFill="1"/>
    <xf numFmtId="0" fontId="1" fillId="0" borderId="0" xfId="0" applyFont="1" applyAlignment="1">
      <alignment vertical="center"/>
    </xf>
    <xf numFmtId="9" fontId="1" fillId="0" borderId="0" xfId="0" applyNumberFormat="1" applyFont="1" applyAlignment="1">
      <alignment vertical="center"/>
    </xf>
    <xf numFmtId="4" fontId="0" fillId="0" borderId="0" xfId="0" applyNumberFormat="1"/>
    <xf numFmtId="4" fontId="0" fillId="5" borderId="0" xfId="0" applyNumberFormat="1" applyFill="1"/>
    <xf numFmtId="9" fontId="9" fillId="5" borderId="0" xfId="0" applyNumberFormat="1" applyFont="1" applyFill="1"/>
    <xf numFmtId="9" fontId="8" fillId="5" borderId="0" xfId="0" applyNumberFormat="1" applyFont="1" applyFill="1" applyAlignment="1">
      <alignment horizontal="right" vertical="center"/>
    </xf>
    <xf numFmtId="0" fontId="7" fillId="0" borderId="0" xfId="0" applyFont="1"/>
    <xf numFmtId="0" fontId="2" fillId="4" borderId="0" xfId="0" applyFont="1" applyFill="1"/>
    <xf numFmtId="3" fontId="7" fillId="0" borderId="0" xfId="0" applyNumberFormat="1" applyFont="1"/>
    <xf numFmtId="3" fontId="2" fillId="4" borderId="0" xfId="0" applyNumberFormat="1" applyFont="1" applyFill="1" applyAlignment="1">
      <alignment horizontal="center" vertical="center"/>
    </xf>
    <xf numFmtId="2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right" vertical="center"/>
    </xf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164" fontId="4" fillId="0" borderId="0" xfId="0" applyNumberFormat="1" applyFont="1"/>
    <xf numFmtId="3" fontId="3" fillId="0" borderId="0" xfId="0" applyNumberFormat="1" applyFont="1" applyAlignment="1">
      <alignment horizontal="center"/>
    </xf>
    <xf numFmtId="3" fontId="3" fillId="6" borderId="0" xfId="0" applyNumberFormat="1" applyFont="1" applyFill="1" applyAlignment="1">
      <alignment horizontal="center"/>
    </xf>
    <xf numFmtId="3" fontId="4" fillId="6" borderId="0" xfId="0" applyNumberFormat="1" applyFont="1" applyFill="1" applyAlignment="1">
      <alignment horizontal="center"/>
    </xf>
    <xf numFmtId="0" fontId="3" fillId="0" borderId="0" xfId="0" applyFont="1" applyAlignment="1">
      <alignment wrapText="1"/>
    </xf>
    <xf numFmtId="8" fontId="3" fillId="0" borderId="0" xfId="0" applyNumberFormat="1" applyFont="1" applyAlignment="1">
      <alignment horizontal="right"/>
    </xf>
    <xf numFmtId="8" fontId="3" fillId="0" borderId="0" xfId="0" applyNumberFormat="1" applyFont="1"/>
    <xf numFmtId="4" fontId="3" fillId="0" borderId="0" xfId="0" applyNumberFormat="1" applyFont="1"/>
    <xf numFmtId="4" fontId="3" fillId="0" borderId="2" xfId="0" applyNumberFormat="1" applyFont="1" applyBorder="1"/>
    <xf numFmtId="0" fontId="4" fillId="0" borderId="0" xfId="0" applyFont="1" applyAlignment="1">
      <alignment wrapText="1"/>
    </xf>
    <xf numFmtId="2" fontId="3" fillId="0" borderId="0" xfId="0" applyNumberFormat="1" applyFont="1" applyAlignment="1">
      <alignment horizontal="right"/>
    </xf>
    <xf numFmtId="0" fontId="11" fillId="2" borderId="0" xfId="0" applyFont="1" applyFill="1"/>
    <xf numFmtId="0" fontId="4" fillId="2" borderId="0" xfId="0" applyFont="1" applyFill="1"/>
    <xf numFmtId="0" fontId="4" fillId="0" borderId="0" xfId="0" applyFont="1" applyAlignment="1">
      <alignment vertical="top"/>
    </xf>
    <xf numFmtId="9" fontId="0" fillId="0" borderId="0" xfId="0" applyNumberFormat="1"/>
    <xf numFmtId="44" fontId="1" fillId="0" borderId="0" xfId="0" applyNumberFormat="1" applyFont="1" applyAlignment="1">
      <alignment vertical="center"/>
    </xf>
    <xf numFmtId="44" fontId="0" fillId="0" borderId="0" xfId="0" applyNumberFormat="1"/>
    <xf numFmtId="44" fontId="8" fillId="5" borderId="0" xfId="0" applyNumberFormat="1" applyFont="1" applyFill="1" applyAlignment="1">
      <alignment vertical="center"/>
    </xf>
    <xf numFmtId="44" fontId="13" fillId="0" borderId="0" xfId="1" applyNumberFormat="1" applyFont="1" applyAlignment="1">
      <alignment vertical="center" wrapText="1"/>
    </xf>
    <xf numFmtId="0" fontId="14" fillId="0" borderId="0" xfId="0" applyFont="1"/>
    <xf numFmtId="4" fontId="5" fillId="3" borderId="1" xfId="0" applyNumberFormat="1" applyFont="1" applyFill="1" applyBorder="1" applyAlignment="1">
      <alignment horizontal="center" wrapText="1"/>
    </xf>
    <xf numFmtId="4" fontId="3" fillId="2" borderId="0" xfId="0" applyNumberFormat="1" applyFont="1" applyFill="1"/>
    <xf numFmtId="4" fontId="3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2" fillId="4" borderId="0" xfId="0" applyNumberFormat="1" applyFont="1" applyFill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4" fontId="13" fillId="0" borderId="0" xfId="1" applyNumberFormat="1" applyFont="1" applyAlignment="1">
      <alignment vertical="center" wrapText="1"/>
    </xf>
    <xf numFmtId="164" fontId="2" fillId="4" borderId="0" xfId="0" applyNumberFormat="1" applyFont="1" applyFill="1" applyAlignment="1">
      <alignment horizontal="right" vertical="center"/>
    </xf>
    <xf numFmtId="0" fontId="0" fillId="0" borderId="0" xfId="0" applyAlignment="1">
      <alignment wrapText="1"/>
    </xf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wrapText="1"/>
    </xf>
    <xf numFmtId="4" fontId="10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5" fillId="0" borderId="0" xfId="2" applyAlignment="1">
      <alignment vertical="center"/>
    </xf>
    <xf numFmtId="0" fontId="15" fillId="0" borderId="0" xfId="2"/>
    <xf numFmtId="44" fontId="3" fillId="0" borderId="0" xfId="0" applyNumberFormat="1" applyFont="1" applyAlignment="1">
      <alignment horizontal="right"/>
    </xf>
    <xf numFmtId="4" fontId="9" fillId="5" borderId="0" xfId="0" applyNumberFormat="1" applyFont="1" applyFill="1"/>
  </cellXfs>
  <cellStyles count="3">
    <cellStyle name="Hyperlink" xfId="2" builtinId="8"/>
    <cellStyle name="Normal" xfId="0" builtinId="0"/>
    <cellStyle name="Normal 2" xfId="1" xr:uid="{34EAFAF3-AF04-4854-9E37-DCA3500D32B3}"/>
  </cellStyles>
  <dxfs count="0"/>
  <tableStyles count="0" defaultTableStyle="TableStyleMedium2" defaultPivotStyle="PivotStyleLight16"/>
  <colors>
    <mruColors>
      <color rgb="FF8DB4E2"/>
      <color rgb="FFFFFF99"/>
      <color rgb="FF00FF00"/>
      <color rgb="FFFFFF66"/>
      <color rgb="FFFF66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opm.gov/policy-data-oversight/pay-leave/salaries-wages/salary-tables/26Tables/html/DCB_h.aspx" TargetMode="External"/><Relationship Id="rId1" Type="http://schemas.openxmlformats.org/officeDocument/2006/relationships/hyperlink" Target="https://www.opm.gov/policy-data-oversight/pay-leave/salaries-wages/salary-tables/26Tables/html/RUS_h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4"/>
  <sheetViews>
    <sheetView tabSelected="1" zoomScale="160" zoomScaleNormal="160" zoomScaleSheetLayoutView="115" workbookViewId="0">
      <pane ySplit="1" topLeftCell="A2" activePane="bottomLeft" state="frozen"/>
      <selection pane="bottomLeft" activeCell="C21" sqref="C21"/>
    </sheetView>
  </sheetViews>
  <sheetFormatPr defaultColWidth="1.44140625" defaultRowHeight="13.2" x14ac:dyDescent="0.25"/>
  <cols>
    <col min="1" max="1" width="25.6640625" style="11" customWidth="1"/>
    <col min="2" max="2" width="10.33203125" style="1" customWidth="1"/>
    <col min="3" max="3" width="10.109375" style="1" customWidth="1"/>
    <col min="4" max="4" width="8.5546875" style="1" customWidth="1"/>
    <col min="5" max="5" width="9" style="55" customWidth="1"/>
    <col min="6" max="6" width="7.88671875" style="1" customWidth="1"/>
    <col min="7" max="7" width="9.88671875" style="2" customWidth="1"/>
    <col min="8" max="8" width="13.44140625" style="11" customWidth="1"/>
    <col min="9" max="16383" width="1.44140625" style="11" hidden="1" customWidth="1"/>
    <col min="16384" max="16384" width="25.6640625" style="11" hidden="1" customWidth="1"/>
  </cols>
  <sheetData>
    <row r="1" spans="1:8" s="5" customFormat="1" ht="39" thickBot="1" x14ac:dyDescent="0.25">
      <c r="A1" s="3" t="s">
        <v>0</v>
      </c>
      <c r="B1" s="4" t="s">
        <v>1</v>
      </c>
      <c r="C1" s="4" t="s">
        <v>2</v>
      </c>
      <c r="D1" s="4" t="s">
        <v>3</v>
      </c>
      <c r="E1" s="50" t="s">
        <v>4</v>
      </c>
      <c r="F1" s="4" t="s">
        <v>5</v>
      </c>
      <c r="G1" s="3" t="s">
        <v>6</v>
      </c>
      <c r="H1" s="3" t="s">
        <v>7</v>
      </c>
    </row>
    <row r="2" spans="1:8" s="42" customFormat="1" ht="9.6" customHeight="1" x14ac:dyDescent="0.2">
      <c r="A2" s="9" t="s">
        <v>8</v>
      </c>
      <c r="B2" s="14"/>
      <c r="C2" s="14"/>
      <c r="D2" s="14"/>
      <c r="E2" s="51"/>
      <c r="F2" s="14"/>
      <c r="G2" s="8"/>
      <c r="H2" s="41"/>
    </row>
    <row r="3" spans="1:8" s="27" customFormat="1" ht="9.6" customHeight="1" x14ac:dyDescent="0.2">
      <c r="A3" s="34" t="s">
        <v>9</v>
      </c>
      <c r="B3" s="31">
        <v>3</v>
      </c>
      <c r="C3" s="31">
        <v>9</v>
      </c>
      <c r="D3" s="32">
        <f>SUM(B3*C3)</f>
        <v>27</v>
      </c>
      <c r="E3" s="52">
        <v>40</v>
      </c>
      <c r="F3" s="32">
        <f>SUM(D3*E3)</f>
        <v>1080</v>
      </c>
      <c r="G3" s="35">
        <v>49.32</v>
      </c>
      <c r="H3" s="36">
        <f>SUM(F3*G3)</f>
        <v>53265.599999999999</v>
      </c>
    </row>
    <row r="4" spans="1:8" s="27" customFormat="1" ht="9.6" customHeight="1" x14ac:dyDescent="0.2">
      <c r="A4" s="34" t="s">
        <v>10</v>
      </c>
      <c r="B4" s="31">
        <f>1</f>
        <v>1</v>
      </c>
      <c r="C4" s="31">
        <v>9</v>
      </c>
      <c r="D4" s="32">
        <f>SUM(B4*C4)</f>
        <v>9</v>
      </c>
      <c r="E4" s="52">
        <v>5882.35</v>
      </c>
      <c r="F4" s="32">
        <f>SUM(D4*E4)</f>
        <v>52941</v>
      </c>
      <c r="G4" s="40">
        <f>SUM('Q 12 Private Labor Rate'!E5)</f>
        <v>151.22999999999999</v>
      </c>
      <c r="H4" s="37">
        <f>SUM(F4*G4)</f>
        <v>8006267.4299999997</v>
      </c>
    </row>
    <row r="5" spans="1:8" s="27" customFormat="1" ht="9.6" customHeight="1" x14ac:dyDescent="0.2">
      <c r="A5" s="34" t="s">
        <v>11</v>
      </c>
      <c r="B5" s="31">
        <f>1</f>
        <v>1</v>
      </c>
      <c r="C5" s="31">
        <v>9</v>
      </c>
      <c r="D5" s="12">
        <f>SUM(B5*C5)</f>
        <v>9</v>
      </c>
      <c r="E5" s="52">
        <v>1738.12</v>
      </c>
      <c r="F5" s="12">
        <f>SUM(D5*E5)</f>
        <v>15643</v>
      </c>
      <c r="G5" s="40">
        <v>66.41</v>
      </c>
      <c r="H5" s="38">
        <f>SUM(F5*G5)</f>
        <v>1038851.63</v>
      </c>
    </row>
    <row r="6" spans="1:8" s="27" customFormat="1" ht="9.6" customHeight="1" x14ac:dyDescent="0.2">
      <c r="A6" s="39" t="s">
        <v>12</v>
      </c>
      <c r="B6" s="28">
        <f>SUM(B3:B5)</f>
        <v>5</v>
      </c>
      <c r="C6" s="28"/>
      <c r="D6" s="33">
        <f>SUM(D3:D5)</f>
        <v>45</v>
      </c>
      <c r="E6" s="53"/>
      <c r="F6" s="33">
        <f>SUM(F3:F5)</f>
        <v>69664</v>
      </c>
      <c r="G6" s="29"/>
      <c r="H6" s="30">
        <f>SUM(H3:H5)</f>
        <v>9098384.6600000001</v>
      </c>
    </row>
    <row r="7" spans="1:8" s="42" customFormat="1" ht="9.6" customHeight="1" x14ac:dyDescent="0.2">
      <c r="A7" s="9" t="s">
        <v>13</v>
      </c>
      <c r="B7" s="14"/>
      <c r="C7" s="14"/>
      <c r="D7" s="14"/>
      <c r="E7" s="51"/>
      <c r="F7" s="14"/>
      <c r="G7" s="8"/>
      <c r="H7" s="41"/>
    </row>
    <row r="8" spans="1:8" s="27" customFormat="1" ht="9.6" customHeight="1" x14ac:dyDescent="0.2">
      <c r="A8" s="34" t="s">
        <v>9</v>
      </c>
      <c r="B8" s="31">
        <f>30/10</f>
        <v>3</v>
      </c>
      <c r="C8" s="31">
        <v>22</v>
      </c>
      <c r="D8" s="32">
        <f>SUM(B8*C8)</f>
        <v>66</v>
      </c>
      <c r="E8" s="52">
        <v>40</v>
      </c>
      <c r="F8" s="32">
        <f>SUM(D8*E8)</f>
        <v>2640</v>
      </c>
      <c r="G8" s="35">
        <v>49.32</v>
      </c>
      <c r="H8" s="36">
        <f>SUM(F8*G8)</f>
        <v>130204.8</v>
      </c>
    </row>
    <row r="9" spans="1:8" s="27" customFormat="1" ht="9.6" customHeight="1" x14ac:dyDescent="0.2">
      <c r="A9" s="34" t="s">
        <v>10</v>
      </c>
      <c r="B9" s="31">
        <v>1</v>
      </c>
      <c r="C9" s="31">
        <v>22</v>
      </c>
      <c r="D9" s="32">
        <f>SUM(B9*C9)</f>
        <v>22</v>
      </c>
      <c r="E9" s="52">
        <v>18627.45</v>
      </c>
      <c r="F9" s="32">
        <f>SUM(D9*E9)</f>
        <v>409804</v>
      </c>
      <c r="G9" s="40">
        <f>SUM('Q 12 Private Labor Rate'!E5)</f>
        <v>151.22999999999999</v>
      </c>
      <c r="H9" s="37">
        <f>SUM(F9*G9)</f>
        <v>61974658.920000002</v>
      </c>
    </row>
    <row r="10" spans="1:8" s="27" customFormat="1" ht="9.6" customHeight="1" x14ac:dyDescent="0.2">
      <c r="A10" s="34" t="s">
        <v>11</v>
      </c>
      <c r="B10" s="31">
        <v>1</v>
      </c>
      <c r="C10" s="31">
        <v>22</v>
      </c>
      <c r="D10" s="12">
        <f>SUM(B10*C10)</f>
        <v>22</v>
      </c>
      <c r="E10" s="52">
        <v>1446.28</v>
      </c>
      <c r="F10" s="12">
        <f>SUM(D10*E10)</f>
        <v>31818</v>
      </c>
      <c r="G10" s="40">
        <v>66.41</v>
      </c>
      <c r="H10" s="38">
        <f>SUM(F10*G10)</f>
        <v>2113033.38</v>
      </c>
    </row>
    <row r="11" spans="1:8" s="27" customFormat="1" ht="9.6" customHeight="1" x14ac:dyDescent="0.2">
      <c r="A11" s="39" t="s">
        <v>12</v>
      </c>
      <c r="B11" s="28">
        <f>SUM(B8:B10)</f>
        <v>5</v>
      </c>
      <c r="C11" s="28"/>
      <c r="D11" s="33">
        <f>SUM(D8:D10)</f>
        <v>110</v>
      </c>
      <c r="E11" s="53"/>
      <c r="F11" s="33">
        <f>SUM(F8:F10)</f>
        <v>444262</v>
      </c>
      <c r="G11" s="29"/>
      <c r="H11" s="30">
        <f>SUM(H8:H10)</f>
        <v>64217897.100000001</v>
      </c>
    </row>
    <row r="12" spans="1:8" s="10" customFormat="1" ht="10.199999999999999" x14ac:dyDescent="0.2">
      <c r="A12" s="22" t="s">
        <v>14</v>
      </c>
      <c r="B12" s="24">
        <f>SUM(B6,B11)</f>
        <v>10</v>
      </c>
      <c r="C12" s="24"/>
      <c r="D12" s="24">
        <f>SUM(D6,D11)</f>
        <v>155</v>
      </c>
      <c r="E12" s="54"/>
      <c r="F12" s="24">
        <f>SUM(F6,F11)</f>
        <v>513926</v>
      </c>
      <c r="G12" s="26"/>
      <c r="H12" s="57">
        <f>SUM(H6,H11)</f>
        <v>73316281.760000005</v>
      </c>
    </row>
    <row r="13" spans="1:8" ht="14.4" x14ac:dyDescent="0.3">
      <c r="A13" s="43" t="s">
        <v>29</v>
      </c>
      <c r="B13" s="23"/>
      <c r="C13" s="23"/>
      <c r="G13" s="21"/>
      <c r="H13" s="21"/>
    </row>
    <row r="14" spans="1:8" x14ac:dyDescent="0.25">
      <c r="E14" s="56"/>
    </row>
  </sheetData>
  <printOptions horizontalCentered="1"/>
  <pageMargins left="0.3" right="0.3" top="0.25" bottom="0.2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7A733-E401-4AB7-8CE8-EEB74461F828}">
  <dimension ref="A1:E9"/>
  <sheetViews>
    <sheetView zoomScale="130" zoomScaleNormal="130" workbookViewId="0">
      <selection activeCell="C3" sqref="C3"/>
    </sheetView>
  </sheetViews>
  <sheetFormatPr defaultRowHeight="14.4" x14ac:dyDescent="0.3"/>
  <cols>
    <col min="1" max="1" width="39.33203125" bestFit="1" customWidth="1"/>
    <col min="2" max="3" width="15.6640625" style="17" customWidth="1"/>
    <col min="4" max="4" width="15.6640625" customWidth="1"/>
    <col min="5" max="5" width="15.6640625" style="17" customWidth="1"/>
    <col min="6" max="6" width="9.6640625" bestFit="1" customWidth="1"/>
  </cols>
  <sheetData>
    <row r="1" spans="1:5" s="58" customFormat="1" ht="24.6" thickBot="1" x14ac:dyDescent="0.35">
      <c r="A1" s="59" t="s">
        <v>15</v>
      </c>
      <c r="B1" s="60" t="s">
        <v>25</v>
      </c>
      <c r="C1" s="60" t="s">
        <v>26</v>
      </c>
      <c r="D1" s="59" t="s">
        <v>27</v>
      </c>
      <c r="E1" s="60" t="s">
        <v>28</v>
      </c>
    </row>
    <row r="2" spans="1:5" x14ac:dyDescent="0.3">
      <c r="A2" s="15" t="s">
        <v>16</v>
      </c>
      <c r="B2" s="45">
        <v>102.95</v>
      </c>
      <c r="C2" s="45">
        <f>B2*1.43</f>
        <v>147.22</v>
      </c>
      <c r="D2" s="16">
        <v>0.5</v>
      </c>
      <c r="E2" s="45">
        <f>C2*D2</f>
        <v>73.61</v>
      </c>
    </row>
    <row r="3" spans="1:5" x14ac:dyDescent="0.3">
      <c r="A3" s="15" t="s">
        <v>17</v>
      </c>
      <c r="B3" s="45">
        <v>108.55</v>
      </c>
      <c r="C3" s="45">
        <f>B3*1.43</f>
        <v>155.22999999999999</v>
      </c>
      <c r="D3" s="16">
        <v>0.5</v>
      </c>
      <c r="E3" s="45">
        <f>C3*D3</f>
        <v>77.62</v>
      </c>
    </row>
    <row r="4" spans="1:5" x14ac:dyDescent="0.3">
      <c r="C4" s="44"/>
      <c r="E4" s="46"/>
    </row>
    <row r="5" spans="1:5" x14ac:dyDescent="0.3">
      <c r="B5" s="67" t="s">
        <v>18</v>
      </c>
      <c r="C5" s="20"/>
      <c r="D5" s="19">
        <f>SUM(D2:D3)</f>
        <v>1</v>
      </c>
      <c r="E5" s="47">
        <f>SUM(E2:E3)</f>
        <v>151.22999999999999</v>
      </c>
    </row>
    <row r="9" spans="1:5" x14ac:dyDescent="0.3">
      <c r="A9" s="49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D086E-9B51-4387-9587-973D66BD679D}">
  <sheetPr>
    <pageSetUpPr fitToPage="1"/>
  </sheetPr>
  <dimension ref="A1:XFC8"/>
  <sheetViews>
    <sheetView zoomScale="175" zoomScaleNormal="175" zoomScaleSheetLayoutView="115" workbookViewId="0">
      <pane ySplit="1" topLeftCell="A2" activePane="bottomLeft" state="frozen"/>
      <selection pane="bottomLeft" activeCell="A5" sqref="A5"/>
    </sheetView>
  </sheetViews>
  <sheetFormatPr defaultColWidth="1.44140625" defaultRowHeight="13.2" x14ac:dyDescent="0.25"/>
  <cols>
    <col min="1" max="1" width="25.6640625" style="11" customWidth="1"/>
    <col min="2" max="2" width="10.33203125" style="1" customWidth="1"/>
    <col min="3" max="3" width="10.109375" style="1" customWidth="1"/>
    <col min="4" max="4" width="8.5546875" style="1" customWidth="1"/>
    <col min="5" max="5" width="9" style="7" customWidth="1"/>
    <col min="6" max="6" width="7.88671875" style="1" customWidth="1"/>
    <col min="7" max="7" width="9.88671875" style="2" customWidth="1"/>
    <col min="8" max="8" width="13.44140625" style="11" customWidth="1"/>
    <col min="9" max="16383" width="1.44140625" style="11" hidden="1" customWidth="1"/>
    <col min="16384" max="16384" width="25.6640625" style="11" hidden="1" customWidth="1"/>
  </cols>
  <sheetData>
    <row r="1" spans="1:8" s="5" customFormat="1" ht="39" thickBot="1" x14ac:dyDescent="0.25">
      <c r="A1" s="3" t="s">
        <v>0</v>
      </c>
      <c r="B1" s="4" t="s">
        <v>1</v>
      </c>
      <c r="C1" s="4" t="s">
        <v>2</v>
      </c>
      <c r="D1" s="4" t="s">
        <v>3</v>
      </c>
      <c r="E1" s="6" t="s">
        <v>4</v>
      </c>
      <c r="F1" s="4" t="s">
        <v>5</v>
      </c>
      <c r="G1" s="3" t="s">
        <v>6</v>
      </c>
      <c r="H1" s="3" t="s">
        <v>7</v>
      </c>
    </row>
    <row r="2" spans="1:8" s="42" customFormat="1" ht="9.6" customHeight="1" x14ac:dyDescent="0.2">
      <c r="A2" s="9" t="s">
        <v>8</v>
      </c>
      <c r="B2" s="14"/>
      <c r="C2" s="14"/>
      <c r="D2" s="14"/>
      <c r="E2" s="13"/>
      <c r="F2" s="14"/>
      <c r="G2" s="8"/>
      <c r="H2" s="41"/>
    </row>
    <row r="3" spans="1:8" s="27" customFormat="1" ht="9.6" customHeight="1" x14ac:dyDescent="0.2">
      <c r="A3" s="34" t="s">
        <v>19</v>
      </c>
      <c r="B3" s="31">
        <v>1</v>
      </c>
      <c r="C3" s="31">
        <v>9</v>
      </c>
      <c r="D3" s="32">
        <f>SUM(B3*C3)</f>
        <v>9</v>
      </c>
      <c r="E3" s="52">
        <v>3357.8</v>
      </c>
      <c r="F3" s="32">
        <f>SUM(D3*E3)</f>
        <v>30220</v>
      </c>
      <c r="G3" s="66">
        <f>SUM('Q 14 Fed Labor Rate'!E7)</f>
        <v>77.39</v>
      </c>
      <c r="H3" s="36">
        <f>SUM(F3*G3)</f>
        <v>2338725.7999999998</v>
      </c>
    </row>
    <row r="4" spans="1:8" s="42" customFormat="1" ht="9.6" customHeight="1" x14ac:dyDescent="0.2">
      <c r="A4" s="9" t="s">
        <v>13</v>
      </c>
      <c r="B4" s="14"/>
      <c r="C4" s="14"/>
      <c r="D4" s="14"/>
      <c r="E4" s="51"/>
      <c r="F4" s="14"/>
      <c r="G4" s="8"/>
      <c r="H4" s="41"/>
    </row>
    <row r="5" spans="1:8" s="27" customFormat="1" ht="9.6" customHeight="1" x14ac:dyDescent="0.2">
      <c r="A5" s="34" t="s">
        <v>19</v>
      </c>
      <c r="B5" s="31">
        <v>1</v>
      </c>
      <c r="C5" s="31">
        <v>22</v>
      </c>
      <c r="D5" s="32">
        <f>SUM(B5*C5)</f>
        <v>22</v>
      </c>
      <c r="E5" s="52">
        <v>2794.01</v>
      </c>
      <c r="F5" s="32">
        <f>SUM(D5*E5)</f>
        <v>61468</v>
      </c>
      <c r="G5" s="66">
        <f>SUM('Q 14 Fed Labor Rate'!E7)</f>
        <v>77.39</v>
      </c>
      <c r="H5" s="36">
        <f>SUM(F5*G5)</f>
        <v>4757008.5199999996</v>
      </c>
    </row>
    <row r="6" spans="1:8" s="10" customFormat="1" ht="10.199999999999999" x14ac:dyDescent="0.2">
      <c r="A6" s="22" t="s">
        <v>14</v>
      </c>
      <c r="B6" s="24">
        <f>SUM(B3,B5)</f>
        <v>2</v>
      </c>
      <c r="C6" s="24"/>
      <c r="D6" s="24">
        <f>SUM(D3,D5)</f>
        <v>31</v>
      </c>
      <c r="E6" s="25"/>
      <c r="F6" s="24">
        <f>SUM(F3,F5)</f>
        <v>91688</v>
      </c>
      <c r="G6" s="26"/>
      <c r="H6" s="57">
        <f>SUM(H3,H5)</f>
        <v>7095734.3200000003</v>
      </c>
    </row>
    <row r="7" spans="1:8" ht="14.4" x14ac:dyDescent="0.3">
      <c r="A7" s="43"/>
      <c r="B7" s="23"/>
      <c r="C7" s="23"/>
      <c r="G7" s="21"/>
      <c r="H7" s="21"/>
    </row>
    <row r="8" spans="1:8" x14ac:dyDescent="0.25">
      <c r="E8" s="48"/>
    </row>
  </sheetData>
  <printOptions horizontalCentered="1"/>
  <pageMargins left="0.3" right="0.3" top="0.25" bottom="0.25" header="0.3" footer="0.3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50734-FF29-49C1-A023-CDE3EB6F1087}">
  <dimension ref="A1:E10"/>
  <sheetViews>
    <sheetView workbookViewId="0">
      <selection activeCell="D9" sqref="D9"/>
    </sheetView>
  </sheetViews>
  <sheetFormatPr defaultRowHeight="14.4" x14ac:dyDescent="0.3"/>
  <cols>
    <col min="1" max="1" width="39.33203125" bestFit="1" customWidth="1"/>
    <col min="2" max="3" width="15.6640625" style="17" customWidth="1"/>
    <col min="4" max="4" width="15.6640625" customWidth="1"/>
    <col min="5" max="5" width="15.6640625" style="17" customWidth="1"/>
    <col min="6" max="6" width="9.6640625" bestFit="1" customWidth="1"/>
  </cols>
  <sheetData>
    <row r="1" spans="1:5" s="63" customFormat="1" ht="25.2" thickBot="1" x14ac:dyDescent="0.35">
      <c r="A1" s="61" t="s">
        <v>15</v>
      </c>
      <c r="B1" s="62" t="s">
        <v>25</v>
      </c>
      <c r="C1" s="62" t="s">
        <v>26</v>
      </c>
      <c r="D1" s="61" t="s">
        <v>27</v>
      </c>
      <c r="E1" s="62" t="s">
        <v>28</v>
      </c>
    </row>
    <row r="2" spans="1:5" x14ac:dyDescent="0.3">
      <c r="A2" s="15" t="s">
        <v>20</v>
      </c>
      <c r="B2" s="45">
        <v>48.61</v>
      </c>
      <c r="C2" s="45">
        <f>B2*1.62</f>
        <v>78.75</v>
      </c>
      <c r="D2" s="16">
        <v>0.17</v>
      </c>
      <c r="E2" s="45">
        <f>C2*D2</f>
        <v>13.39</v>
      </c>
    </row>
    <row r="3" spans="1:5" x14ac:dyDescent="0.3">
      <c r="A3" s="15" t="s">
        <v>21</v>
      </c>
      <c r="B3" s="45">
        <v>40.549999999999997</v>
      </c>
      <c r="C3" s="45">
        <f t="shared" ref="C3:C6" si="0">B3*1.62</f>
        <v>65.69</v>
      </c>
      <c r="D3" s="16">
        <v>0.57999999999999996</v>
      </c>
      <c r="E3" s="45">
        <f>C3*D3</f>
        <v>38.1</v>
      </c>
    </row>
    <row r="4" spans="1:5" x14ac:dyDescent="0.3">
      <c r="A4" s="15" t="s">
        <v>22</v>
      </c>
      <c r="B4" s="45">
        <v>27.4</v>
      </c>
      <c r="C4" s="45">
        <f t="shared" si="0"/>
        <v>44.39</v>
      </c>
      <c r="D4" s="16">
        <v>7.0000000000000007E-2</v>
      </c>
      <c r="E4" s="45">
        <f>C4*D4</f>
        <v>3.11</v>
      </c>
    </row>
    <row r="5" spans="1:5" x14ac:dyDescent="0.3">
      <c r="A5" s="15" t="s">
        <v>23</v>
      </c>
      <c r="B5" s="45">
        <v>78.150000000000006</v>
      </c>
      <c r="C5" s="45">
        <f t="shared" si="0"/>
        <v>126.6</v>
      </c>
      <c r="D5" s="16">
        <v>0.08</v>
      </c>
      <c r="E5" s="45">
        <f>C5*D5</f>
        <v>10.130000000000001</v>
      </c>
    </row>
    <row r="6" spans="1:5" x14ac:dyDescent="0.3">
      <c r="A6" s="15" t="s">
        <v>24</v>
      </c>
      <c r="B6" s="45">
        <v>78.150000000000006</v>
      </c>
      <c r="C6" s="45">
        <f t="shared" si="0"/>
        <v>126.6</v>
      </c>
      <c r="D6" s="16">
        <v>0.1</v>
      </c>
      <c r="E6" s="45">
        <f>C6*D6</f>
        <v>12.66</v>
      </c>
    </row>
    <row r="7" spans="1:5" x14ac:dyDescent="0.3">
      <c r="B7" s="18" t="s">
        <v>18</v>
      </c>
      <c r="C7" s="20"/>
      <c r="D7" s="19">
        <f>SUM(D2:D6)</f>
        <v>1</v>
      </c>
      <c r="E7" s="47">
        <f>SUM(E2:E6)</f>
        <v>77.39</v>
      </c>
    </row>
    <row r="9" spans="1:5" x14ac:dyDescent="0.3">
      <c r="A9" s="64" t="s">
        <v>30</v>
      </c>
    </row>
    <row r="10" spans="1:5" x14ac:dyDescent="0.3">
      <c r="A10" s="65" t="s">
        <v>31</v>
      </c>
    </row>
  </sheetData>
  <hyperlinks>
    <hyperlink ref="A9" r:id="rId1" xr:uid="{BFC86C1A-FBFE-4301-8333-76FDDD21ED48}"/>
    <hyperlink ref="A10" r:id="rId2" xr:uid="{0FAA04BC-7856-4A6F-BFC1-D5CC8EC15CB3}"/>
  </hyperlinks>
  <pageMargins left="0.7" right="0.7" top="0.75" bottom="0.75" header="0.3" footer="0.3"/>
  <pageSetup orientation="portrait" horizontalDpi="1200" verticalDpi="1200" r:id="rId3"/>
</worksheet>
</file>

<file path=docMetadata/LabelInfo.xml><?xml version="1.0" encoding="utf-8"?>
<clbl:labelList xmlns:clbl="http://schemas.microsoft.com/office/2020/mipLabelMetadata">
  <clbl:label id="{6dd02d64-b7f3-43f7-a145-cfd68d338edf}" enabled="1" method="Standard" siteId="{0693b5ba-4b18-4d7b-9341-f32f400a549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SSA Detailed Calcs</vt:lpstr>
      <vt:lpstr>Q 12 Private Labor Rate</vt:lpstr>
      <vt:lpstr>Q 14 Detailed Calcs</vt:lpstr>
      <vt:lpstr>Q 14 Fed Labor Rate</vt:lpstr>
    </vt:vector>
  </TitlesOfParts>
  <Manager/>
  <Company>U.S. Fish &amp; Wildlife Service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Baucum, Madonna L</dc:creator>
  <cp:keywords/>
  <dc:description/>
  <cp:lastModifiedBy>Baucum, Madonna L</cp:lastModifiedBy>
  <cp:revision/>
  <dcterms:created xsi:type="dcterms:W3CDTF">2017-01-23T14:15:46Z</dcterms:created>
  <dcterms:modified xsi:type="dcterms:W3CDTF">2026-07-13T17:54:36Z</dcterms:modified>
  <cp:category/>
  <cp:contentStatus/>
</cp:coreProperties>
</file>