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asternresearchgroup.sharepoint.com/sites/CAAICRRenewals/Shared Documents/General/FY25_Drafts/2294.07 NESHAP for Plating and Polishing Area Sources/Send to EPA/"/>
    </mc:Choice>
  </mc:AlternateContent>
  <xr:revisionPtr revIDLastSave="4" documentId="8_{682B10EE-91D3-4C63-A010-624AA745074A}" xr6:coauthVersionLast="47" xr6:coauthVersionMax="47" xr10:uidLastSave="{DC74ACB3-0AB1-4191-9378-CA56416033C7}"/>
  <bookViews>
    <workbookView xWindow="-120" yWindow="-120" windowWidth="25440" windowHeight="15270" xr2:uid="{00000000-000D-0000-FFFF-FFFF00000000}"/>
  </bookViews>
  <sheets>
    <sheet name="Summary" sheetId="7" r:id="rId1"/>
    <sheet name="Table 1" sheetId="1" r:id="rId2"/>
    <sheet name="Table 2" sheetId="2" r:id="rId3"/>
    <sheet name="Capital O&amp;M" sheetId="8" r:id="rId4"/>
    <sheet name="Responses" sheetId="3" r:id="rId5"/>
    <sheet name="Respondents" sheetId="4" r:id="rId6"/>
  </sheets>
  <definedNames>
    <definedName name="OLE_LINK1" localSheetId="2">'Table 2'!$A$23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E4" i="3"/>
  <c r="E7" i="3"/>
  <c r="I9" i="2"/>
  <c r="F9" i="2"/>
  <c r="E6" i="3"/>
  <c r="E28" i="1"/>
  <c r="D28" i="1"/>
  <c r="F28" i="1" s="1"/>
  <c r="D25" i="1"/>
  <c r="F25" i="1" s="1"/>
  <c r="E14" i="1"/>
  <c r="D14" i="1"/>
  <c r="F14" i="1" s="1"/>
  <c r="D13" i="1"/>
  <c r="F13" i="1" s="1"/>
  <c r="D12" i="1"/>
  <c r="F12" i="1" s="1"/>
  <c r="D11" i="1"/>
  <c r="F11" i="1" s="1"/>
  <c r="D9" i="1"/>
  <c r="F9" i="1" s="1"/>
  <c r="E10" i="2"/>
  <c r="D10" i="2"/>
  <c r="F10" i="2" s="1"/>
  <c r="E9" i="2"/>
  <c r="D9" i="2"/>
  <c r="D8" i="2"/>
  <c r="F8" i="2" s="1"/>
  <c r="D7" i="2"/>
  <c r="F7" i="2" s="1"/>
  <c r="H9" i="1" l="1"/>
  <c r="G9" i="1"/>
  <c r="I9" i="1" s="1"/>
  <c r="H11" i="1"/>
  <c r="G11" i="1"/>
  <c r="I11" i="1" s="1"/>
  <c r="H12" i="1"/>
  <c r="G12" i="1"/>
  <c r="H13" i="1"/>
  <c r="G13" i="1"/>
  <c r="H14" i="1"/>
  <c r="G14" i="1"/>
  <c r="I14" i="1" s="1"/>
  <c r="H25" i="1"/>
  <c r="G25" i="1"/>
  <c r="H28" i="1"/>
  <c r="G28" i="1"/>
  <c r="I28" i="1" s="1"/>
  <c r="H7" i="2"/>
  <c r="G7" i="2"/>
  <c r="H8" i="2"/>
  <c r="G8" i="2"/>
  <c r="I8" i="2" s="1"/>
  <c r="H9" i="2"/>
  <c r="G9" i="2"/>
  <c r="H10" i="2"/>
  <c r="G10" i="2"/>
  <c r="I10" i="2" s="1"/>
  <c r="E8" i="4"/>
  <c r="D8" i="4"/>
  <c r="B8" i="4"/>
  <c r="F5" i="4"/>
  <c r="I25" i="1" l="1"/>
  <c r="I30" i="1" s="1"/>
  <c r="F30" i="1"/>
  <c r="I12" i="1"/>
  <c r="I18" i="1" s="1"/>
  <c r="I31" i="1" s="1"/>
  <c r="I33" i="1" s="1"/>
  <c r="B5" i="7" s="1"/>
  <c r="I13" i="1"/>
  <c r="F6" i="4"/>
  <c r="F18" i="1"/>
  <c r="F31" i="1" s="1"/>
  <c r="L34" i="1" s="1"/>
  <c r="F11" i="2"/>
  <c r="I7" i="2"/>
  <c r="I11" i="2" s="1"/>
  <c r="B2" i="7" l="1"/>
  <c r="B4" i="7"/>
  <c r="F7" i="4" l="1"/>
  <c r="F8" i="4" s="1"/>
  <c r="B3" i="7" s="1"/>
  <c r="C8" i="4"/>
  <c r="E8" i="3"/>
</calcChain>
</file>

<file path=xl/sharedStrings.xml><?xml version="1.0" encoding="utf-8"?>
<sst xmlns="http://schemas.openxmlformats.org/spreadsheetml/2006/main" count="162" uniqueCount="123">
  <si>
    <t>ICR Summary Information</t>
  </si>
  <si>
    <t>Hours Per Response</t>
  </si>
  <si>
    <t>Number of Respondents</t>
  </si>
  <si>
    <t>Total Estimated Burden Hours</t>
  </si>
  <si>
    <t>Total Estimated Costs</t>
  </si>
  <si>
    <t>Annualized Capital O&amp;M</t>
  </si>
  <si>
    <t>Not Applicable</t>
  </si>
  <si>
    <t>Form Number</t>
  </si>
  <si>
    <t>Table 1: Annual Respondent Burden and Cost - NESHAP for Plating and Polishing Operations (40 CFR Part 63, Subpart WWWWWW) (Renewal)</t>
  </si>
  <si>
    <t>Burden item</t>
  </si>
  <si>
    <t>(A)</t>
  </si>
  <si>
    <t>(B)</t>
  </si>
  <si>
    <t>(C)</t>
  </si>
  <si>
    <t>(D)</t>
  </si>
  <si>
    <t>(E)</t>
  </si>
  <si>
    <t>(F)</t>
  </si>
  <si>
    <t>(G)</t>
  </si>
  <si>
    <t>(H)</t>
  </si>
  <si>
    <t>Person hours per occurrence</t>
  </si>
  <si>
    <t>No. of occurrences per respondent per year</t>
  </si>
  <si>
    <t>Person hours per respondent per year (C=AxB)</t>
  </si>
  <si>
    <r>
      <t xml:space="preserve">Respondents per year </t>
    </r>
    <r>
      <rPr>
        <b/>
        <vertAlign val="superscript"/>
        <sz val="10"/>
        <color rgb="FF000000"/>
        <rFont val="Times New Roman"/>
        <family val="1"/>
      </rPr>
      <t>a</t>
    </r>
  </si>
  <si>
    <t>Technical person- hours per year (E=CxD)</t>
  </si>
  <si>
    <t>Management person hours per year (Ex0.05)</t>
  </si>
  <si>
    <t>Clerical person hours per year (Ex0.1)</t>
  </si>
  <si>
    <r>
      <rPr>
        <b/>
        <sz val="10"/>
        <color rgb="FF000000"/>
        <rFont val="Times New Roman"/>
        <family val="1"/>
      </rPr>
      <t xml:space="preserve">Total Cost 
Per year </t>
    </r>
    <r>
      <rPr>
        <b/>
        <vertAlign val="superscript"/>
        <sz val="10"/>
        <color rgb="FF000000"/>
        <rFont val="Times New Roman"/>
        <family val="1"/>
      </rPr>
      <t>b</t>
    </r>
  </si>
  <si>
    <t>1.  Applications</t>
  </si>
  <si>
    <t>N/A</t>
  </si>
  <si>
    <t>2.  Surveys and Studies</t>
  </si>
  <si>
    <t>3.  Acquisition, Installation, and Utilization of Technology and Systems</t>
  </si>
  <si>
    <t>4.  Reporting Requirements</t>
  </si>
  <si>
    <t>NOTES:</t>
  </si>
  <si>
    <r>
      <rPr>
        <sz val="10"/>
        <color rgb="FF000000"/>
        <rFont val="Times New Roman"/>
        <family val="1"/>
      </rPr>
      <t xml:space="preserve">A.  Familiarization with Regulatory Requirements </t>
    </r>
    <r>
      <rPr>
        <vertAlign val="superscript"/>
        <sz val="10"/>
        <color rgb="FF000000"/>
        <rFont val="Times New Roman"/>
        <family val="1"/>
      </rPr>
      <t>c</t>
    </r>
  </si>
  <si>
    <t xml:space="preserve"> Assume all respondents have already read the rule during the ICR implementation phase. </t>
  </si>
  <si>
    <t>B.  Required activities</t>
  </si>
  <si>
    <t>Labor Rates</t>
  </si>
  <si>
    <r>
      <rPr>
        <sz val="10"/>
        <color rgb="FF000000"/>
        <rFont val="Times New Roman"/>
        <family val="1"/>
      </rPr>
      <t xml:space="preserve">     Initial Notification of applicability </t>
    </r>
    <r>
      <rPr>
        <vertAlign val="superscript"/>
        <sz val="10"/>
        <color rgb="FF000000"/>
        <rFont val="Times New Roman"/>
        <family val="1"/>
      </rPr>
      <t>d</t>
    </r>
  </si>
  <si>
    <t xml:space="preserve">Technical </t>
  </si>
  <si>
    <r>
      <rPr>
        <sz val="10"/>
        <color rgb="FF000000"/>
        <rFont val="Times New Roman"/>
        <family val="1"/>
      </rPr>
      <t xml:space="preserve">     Notification of Compliance Status </t>
    </r>
    <r>
      <rPr>
        <vertAlign val="superscript"/>
        <sz val="10"/>
        <color rgb="FF000000"/>
        <rFont val="Times New Roman"/>
        <family val="1"/>
      </rPr>
      <t>e</t>
    </r>
  </si>
  <si>
    <t xml:space="preserve">Management </t>
  </si>
  <si>
    <r>
      <t xml:space="preserve">     Annual Compliance Certification </t>
    </r>
    <r>
      <rPr>
        <vertAlign val="superscript"/>
        <sz val="10"/>
        <color rgb="FF000000"/>
        <rFont val="Times New Roman"/>
        <family val="1"/>
      </rPr>
      <t>f</t>
    </r>
  </si>
  <si>
    <t xml:space="preserve">Clerical </t>
  </si>
  <si>
    <r>
      <rPr>
        <sz val="10"/>
        <color rgb="FF000000"/>
        <rFont val="Times New Roman"/>
        <family val="1"/>
      </rPr>
      <t xml:space="preserve">     Annual Report of Deviations </t>
    </r>
    <r>
      <rPr>
        <vertAlign val="superscript"/>
        <sz val="10"/>
        <color rgb="FF000000"/>
        <rFont val="Times New Roman"/>
        <family val="1"/>
      </rPr>
      <t>g</t>
    </r>
  </si>
  <si>
    <t>Used a more straight forward 5% calculation. Previous ICR divided the number by 3-years, believe it's an incorrect carryover from the final rule ICR</t>
  </si>
  <si>
    <t>C.  Create information</t>
  </si>
  <si>
    <t>See 4B</t>
  </si>
  <si>
    <t>D.  Gather existing information</t>
  </si>
  <si>
    <t>E.  Write report</t>
  </si>
  <si>
    <t>Reporting Subtotal</t>
  </si>
  <si>
    <t xml:space="preserve">5.  Recordkeeping Requirements </t>
  </si>
  <si>
    <t>A.  Familiarization with Regulatory Requirements</t>
  </si>
  <si>
    <t>See 4A</t>
  </si>
  <si>
    <t>B.  Plan activities</t>
  </si>
  <si>
    <t>See 5E</t>
  </si>
  <si>
    <t>C.  Implement activities</t>
  </si>
  <si>
    <t>D.  Develop record system</t>
  </si>
  <si>
    <t>E.  Time to enter information</t>
  </si>
  <si>
    <r>
      <rPr>
        <sz val="10"/>
        <color rgb="FF000000"/>
        <rFont val="Times New Roman"/>
        <family val="1"/>
      </rPr>
      <t xml:space="preserve">      Records of all information required by standards </t>
    </r>
    <r>
      <rPr>
        <vertAlign val="superscript"/>
        <sz val="10"/>
        <color rgb="FF000000"/>
        <rFont val="Times New Roman"/>
        <family val="1"/>
      </rPr>
      <t>h</t>
    </r>
  </si>
  <si>
    <t>F.  Time to train personnel</t>
  </si>
  <si>
    <t>G.  Time to adjust existing ways to comply with previously applicable requirements</t>
  </si>
  <si>
    <r>
      <rPr>
        <sz val="10"/>
        <color rgb="FF000000"/>
        <rFont val="Times New Roman"/>
        <family val="1"/>
      </rPr>
      <t xml:space="preserve">H.  Time to transmit or disclose information </t>
    </r>
    <r>
      <rPr>
        <vertAlign val="superscript"/>
        <sz val="10"/>
        <color rgb="FF000000"/>
        <rFont val="Times New Roman"/>
        <family val="1"/>
      </rPr>
      <t>i</t>
    </r>
  </si>
  <si>
    <t># of annual certifications + # of annual deviation reports</t>
  </si>
  <si>
    <t>I.  Time for audits</t>
  </si>
  <si>
    <t>Recordkeeping Subtotal</t>
  </si>
  <si>
    <r>
      <t>TOTAL LABOR BURDEN AND COST (rounded)</t>
    </r>
    <r>
      <rPr>
        <b/>
        <vertAlign val="superscript"/>
        <sz val="10"/>
        <color rgb="FF000000"/>
        <rFont val="Times New Roman"/>
        <family val="1"/>
      </rPr>
      <t>j</t>
    </r>
  </si>
  <si>
    <r>
      <t>TOTAL CAPITAL AND O&amp;M COST (rounded)</t>
    </r>
    <r>
      <rPr>
        <b/>
        <vertAlign val="superscript"/>
        <sz val="10"/>
        <color rgb="FF000000"/>
        <rFont val="Times New Roman"/>
        <family val="1"/>
      </rPr>
      <t>j</t>
    </r>
  </si>
  <si>
    <r>
      <t>GRAND TOTAL (rounded)</t>
    </r>
    <r>
      <rPr>
        <b/>
        <vertAlign val="superscript"/>
        <sz val="10"/>
        <color rgb="FF000000"/>
        <rFont val="Times New Roman"/>
        <family val="1"/>
      </rPr>
      <t>j</t>
    </r>
  </si>
  <si>
    <t>hours per response</t>
  </si>
  <si>
    <t>Assumptions</t>
  </si>
  <si>
    <r>
      <t>a</t>
    </r>
    <r>
      <rPr>
        <sz val="9"/>
        <color theme="1"/>
        <rFont val="Times New Roman"/>
        <family val="1"/>
      </rPr>
      <t xml:space="preserve"> There are an estimated 2,900 existing plating and polishing plants and no new facilities are expected. </t>
    </r>
  </si>
  <si>
    <r>
      <t>b</t>
    </r>
    <r>
      <rPr>
        <sz val="9"/>
        <color rgb="FF00000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</si>
  <si>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c  </t>
    </r>
    <r>
      <rPr>
        <sz val="9"/>
        <rFont val="Times New Roman"/>
        <family val="1"/>
      </rPr>
      <t xml:space="preserve">We assume that each source subject to the standard will have to familiarize with the regulatory requirements each year.  </t>
    </r>
  </si>
  <si>
    <r>
      <t>d</t>
    </r>
    <r>
      <rPr>
        <sz val="9"/>
        <color theme="1"/>
        <rFont val="Times New Roman"/>
        <family val="1"/>
      </rPr>
      <t xml:space="preserve">  Each of the 2,900 existing plants noted above would have already submitted an initial notification. Since there are no new facilities expected, the number of respondents required to submit an initial notification is 0.</t>
    </r>
  </si>
  <si>
    <r>
      <t>e</t>
    </r>
    <r>
      <rPr>
        <sz val="9"/>
        <color theme="1"/>
        <rFont val="Times New Roman"/>
        <family val="1"/>
      </rPr>
      <t xml:space="preserve">  Each of the 2,900 existing plants noted above would have already submitted a notification of compliance status by the appropriate compliance date. Since there are no new facilities expected, the number of respondents required to submit a notification of compliance status is 0.</t>
    </r>
  </si>
  <si>
    <r>
      <rPr>
        <vertAlign val="superscript"/>
        <sz val="9"/>
        <color theme="1"/>
        <rFont val="Times New Roman"/>
        <family val="1"/>
      </rPr>
      <t xml:space="preserve">f </t>
    </r>
    <r>
      <rPr>
        <sz val="9"/>
        <color theme="1"/>
        <rFont val="Times New Roman"/>
        <family val="1"/>
      </rPr>
      <t xml:space="preserve"> The 2,900 existing plants would be required to prepare an annual compliance certification every year. They would only submit the certifications if a deviation occurred; assuming that 5 percent of the plants experience a deviation, the number of compliance certifications submitted</t>
    </r>
    <r>
      <rPr>
        <b/>
        <sz val="9"/>
        <color theme="1"/>
        <rFont val="Times New Roman"/>
        <family val="1"/>
      </rPr>
      <t xml:space="preserve"> </t>
    </r>
    <r>
      <rPr>
        <sz val="9"/>
        <color theme="1"/>
        <rFont val="Times New Roman"/>
        <family val="1"/>
      </rPr>
      <t>will be  (2,900*0.05) = 145.</t>
    </r>
  </si>
  <si>
    <r>
      <rPr>
        <vertAlign val="superscript"/>
        <sz val="9"/>
        <color theme="1"/>
        <rFont val="Times New Roman"/>
        <family val="1"/>
      </rPr>
      <t>g</t>
    </r>
    <r>
      <rPr>
        <sz val="9"/>
        <color theme="1"/>
        <rFont val="Times New Roman"/>
        <family val="1"/>
      </rPr>
      <t xml:space="preserve">  Assumes that 5% of existing facilities would have to submit a report of deviations starting in Year 3 of the ICR clearance period, or (2,900 * 0.05) = 145 facilities.</t>
    </r>
  </si>
  <si>
    <r>
      <rPr>
        <vertAlign val="superscript"/>
        <sz val="9"/>
        <color theme="1"/>
        <rFont val="Times New Roman"/>
        <family val="1"/>
      </rPr>
      <t>h</t>
    </r>
    <r>
      <rPr>
        <sz val="9"/>
        <color theme="1"/>
        <rFont val="Times New Roman"/>
        <family val="1"/>
      </rPr>
      <t xml:space="preserve"> It is assumed that 0.33 hr (20 minutes) per week will be required per facility for recordkeeping.</t>
    </r>
  </si>
  <si>
    <r>
      <t xml:space="preserve">i </t>
    </r>
    <r>
      <rPr>
        <sz val="9"/>
        <color theme="1"/>
        <rFont val="Times New Roman"/>
        <family val="1"/>
      </rPr>
      <t xml:space="preserve"> Annual transmittals would include submission of annual compliance certifications (145) and reports of deviations (145) for 5% of one-third of 2,900 facilities, so (2,900* 0.05) *2 = 145 *2 = 290 respondents.</t>
    </r>
  </si>
  <si>
    <r>
      <rPr>
        <vertAlign val="superscript"/>
        <sz val="9"/>
        <color rgb="FF000000"/>
        <rFont val="Times New Roman"/>
        <family val="1"/>
      </rPr>
      <t xml:space="preserve">j </t>
    </r>
    <r>
      <rPr>
        <sz val="9"/>
        <color rgb="FF000000"/>
        <rFont val="Times New Roman"/>
        <family val="1"/>
      </rPr>
      <t xml:space="preserve">  Totals have been rounded to 3 significant figures. Figures may not add exactly due to rounding.</t>
    </r>
  </si>
  <si>
    <t>Table 2: Average Annual EPA Burden and Cost - NESHAP for Plating and Polishing Operations (40 CFR Part 63, Subpart WWWWWW) (Renewal)</t>
  </si>
  <si>
    <t>Activity</t>
  </si>
  <si>
    <t xml:space="preserve">(C) </t>
  </si>
  <si>
    <t>EPA Person-hours per occurrence</t>
  </si>
  <si>
    <t>EPA Person-hours per plant per year
(A) x (B)</t>
  </si>
  <si>
    <t>Plants per year</t>
  </si>
  <si>
    <t>Technical person-hours
(C) x (D)</t>
  </si>
  <si>
    <t>Managerial person-hours
(E) x 0.05</t>
  </si>
  <si>
    <t>Clerical person-hours
(E) x 0.10</t>
  </si>
  <si>
    <r>
      <t xml:space="preserve">Cost, $ </t>
    </r>
    <r>
      <rPr>
        <b/>
        <vertAlign val="superscript"/>
        <sz val="10"/>
        <color rgb="FF000000"/>
        <rFont val="Times New Roman"/>
        <family val="1"/>
      </rPr>
      <t>a</t>
    </r>
  </si>
  <si>
    <t>Report Review:</t>
  </si>
  <si>
    <r>
      <t xml:space="preserve">     Initial Notification of applicability </t>
    </r>
    <r>
      <rPr>
        <vertAlign val="superscript"/>
        <sz val="10"/>
        <color rgb="FF000000"/>
        <rFont val="Times New Roman"/>
        <family val="1"/>
      </rPr>
      <t>b</t>
    </r>
  </si>
  <si>
    <r>
      <t xml:space="preserve">     Notification of Compliance Status </t>
    </r>
    <r>
      <rPr>
        <vertAlign val="superscript"/>
        <sz val="10"/>
        <color rgb="FF000000"/>
        <rFont val="Times New Roman"/>
        <family val="1"/>
      </rPr>
      <t>c</t>
    </r>
  </si>
  <si>
    <r>
      <t xml:space="preserve">     Annual Compliance Certification </t>
    </r>
    <r>
      <rPr>
        <vertAlign val="superscript"/>
        <sz val="10"/>
        <color rgb="FF000000"/>
        <rFont val="Times New Roman"/>
        <family val="1"/>
      </rPr>
      <t>d</t>
    </r>
  </si>
  <si>
    <r>
      <t xml:space="preserve">     Annual Report of Deviations </t>
    </r>
    <r>
      <rPr>
        <vertAlign val="superscript"/>
        <sz val="10"/>
        <color rgb="FF000000"/>
        <rFont val="Times New Roman"/>
        <family val="1"/>
      </rPr>
      <t>e</t>
    </r>
  </si>
  <si>
    <r>
      <t>TOTAL ANNUAL BURDEN AND COST (rounded)</t>
    </r>
    <r>
      <rPr>
        <vertAlign val="superscript"/>
        <sz val="10"/>
        <color rgb="FF000000"/>
        <rFont val="Times New Roman"/>
        <family val="1"/>
      </rPr>
      <t>f</t>
    </r>
  </si>
  <si>
    <r>
      <t>a</t>
    </r>
    <r>
      <rPr>
        <sz val="9"/>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</si>
  <si>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b</t>
    </r>
    <r>
      <rPr>
        <sz val="9"/>
        <color theme="1"/>
        <rFont val="Times New Roman"/>
        <family val="1"/>
      </rPr>
      <t xml:space="preserve">  Assumes no new plants in the next three years.</t>
    </r>
  </si>
  <si>
    <r>
      <t xml:space="preserve">c  </t>
    </r>
    <r>
      <rPr>
        <sz val="9"/>
        <color theme="1"/>
        <rFont val="Times New Roman"/>
        <family val="1"/>
      </rPr>
      <t>Each of the 2,900 existing plants noted above would have already submitted a notification of compliance status by the appropriate compliance date. Since there are no new facilities expected, the number of respondents required to submit a notification of compliance status is 0.</t>
    </r>
  </si>
  <si>
    <r>
      <t>d</t>
    </r>
    <r>
      <rPr>
        <sz val="9"/>
        <color theme="1"/>
        <rFont val="Times New Roman"/>
        <family val="1"/>
      </rPr>
      <t xml:space="preserve">  The 2,900 existing plants would be required to prepare an annual compliance certification; any plant that experiences a deviation will have to submit the compliance certification; assuming 5 percent of the plants experience a deviation during the three year ICR period, the number of submittals would be (2,900 * 0.05) =145. </t>
    </r>
  </si>
  <si>
    <r>
      <t>e</t>
    </r>
    <r>
      <rPr>
        <sz val="9"/>
        <color theme="1"/>
        <rFont val="Times New Roman"/>
        <family val="1"/>
      </rPr>
      <t xml:space="preserve">   Assumes that 5% of existing facilities would have to submit a report of deviations in the three-year ICR period, or (2,900 </t>
    </r>
    <r>
      <rPr>
        <sz val="9"/>
        <color theme="1"/>
        <rFont val="Symbol"/>
        <family val="1"/>
        <charset val="2"/>
      </rPr>
      <t>*</t>
    </r>
    <r>
      <rPr>
        <sz val="9"/>
        <color theme="1"/>
        <rFont val="Times New Roman"/>
        <family val="1"/>
      </rPr>
      <t xml:space="preserve"> 0.05) = 145.</t>
    </r>
  </si>
  <si>
    <r>
      <t xml:space="preserve">f </t>
    </r>
    <r>
      <rPr>
        <sz val="9"/>
        <color rgb="FF000000"/>
        <rFont val="Times New Roman"/>
        <family val="1"/>
      </rPr>
      <t xml:space="preserve">   Totals have been rounded to 3 significant figures. Figures may not add exactly due to rounding.</t>
    </r>
  </si>
  <si>
    <t>Estimating Capital/Startup and Operation and Maintenance Costs</t>
  </si>
  <si>
    <t>The only costs to the regulated industry resulting from information collection activities required by the subject standards are labor costs. There are no capital/startup or operation and maintenance costs.</t>
  </si>
  <si>
    <t>Total Annual Responses</t>
  </si>
  <si>
    <t>Information Collection Activity</t>
  </si>
  <si>
    <t>Number of Responses</t>
  </si>
  <si>
    <t>Number of Existing Respondents That Keep Records But Do Not Submit Reports</t>
  </si>
  <si>
    <t>Total Annual Responses
E=(BxC)+D</t>
  </si>
  <si>
    <t>Initial Notification of Applicability</t>
  </si>
  <si>
    <t>Notification of Compliance Status</t>
  </si>
  <si>
    <t>Annual Compliance Certification</t>
  </si>
  <si>
    <t>Annual Report of Deviations</t>
  </si>
  <si>
    <t>Total</t>
  </si>
  <si>
    <t>Respondents That Submit Reports</t>
  </si>
  <si>
    <t>Respondents That Do Not Submit Any Reports</t>
  </si>
  <si>
    <t>Year</t>
  </si>
  <si>
    <r>
      <t xml:space="preserve">Number of New Respondents </t>
    </r>
    <r>
      <rPr>
        <strike/>
        <vertAlign val="superscript"/>
        <sz val="10"/>
        <color rgb="FF000000"/>
        <rFont val="Times New Roman"/>
        <family val="1"/>
      </rPr>
      <t>1</t>
    </r>
    <r>
      <rPr>
        <vertAlign val="superscript"/>
        <sz val="10"/>
        <color rgb="FFFF0000"/>
        <rFont val="Times New Roman"/>
        <family val="1"/>
      </rPr>
      <t xml:space="preserve"> a</t>
    </r>
  </si>
  <si>
    <t>Number of Existing Respondents</t>
  </si>
  <si>
    <t>Number of Existing Respondents that keep records but do not submit reports</t>
  </si>
  <si>
    <t>Number of Existing Respondents That Are Also New Respondents</t>
  </si>
  <si>
    <t>Number of Respondents
(E=A+B+C-D)</t>
  </si>
  <si>
    <t>Average</t>
  </si>
  <si>
    <r>
      <rPr>
        <strike/>
        <vertAlign val="superscript"/>
        <sz val="10"/>
        <color rgb="FF000000"/>
        <rFont val="Times New Roman"/>
        <family val="1"/>
      </rPr>
      <t>1</t>
    </r>
    <r>
      <rPr>
        <vertAlign val="superscript"/>
        <sz val="10"/>
        <color rgb="FFFF0000"/>
        <rFont val="Times New Roman"/>
        <family val="1"/>
      </rPr>
      <t xml:space="preserve"> a</t>
    </r>
    <r>
      <rPr>
        <sz val="10"/>
        <color rgb="FF000000"/>
        <rFont val="Times New Roman"/>
        <family val="1"/>
      </rPr>
      <t xml:space="preserve"> New respondents include sources with constructed, reconstructed and modified affected facilities.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</si>
</sst>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00"/>
    <numFmt numFmtId="166" formatCode="&quot;$&quot;#,##0"/>
  </numFmts>
  <fonts count="32" x14ac:knownFonts="1">
    <font>
      <sz val="11"/>
      <color theme="1"/>
      <name val="Calibri"/>
      <family val="2"/>
      <scheme val="minor"/>
    </font>
    <font>
      <b/>
      <sz val="11"/>
      <color theme="1"/>
      <name val="Calibri"/>
      <family val="2"/>
      <scheme val="minor"/>
    </font>
    <font>
      <b/>
      <sz val="12"/>
      <color rgb="FF000000"/>
      <name val="Times New Roman"/>
      <family val="1"/>
    </font>
    <font>
      <sz val="10"/>
      <color theme="1"/>
      <name val="Times New Roman"/>
      <family val="1"/>
    </font>
    <font>
      <b/>
      <sz val="10"/>
      <color rgb="FF000000"/>
      <name val="Times New Roman"/>
      <family val="1"/>
    </font>
    <font>
      <sz val="10"/>
      <color rgb="FF000000"/>
      <name val="Times New Roman"/>
      <family val="1"/>
    </font>
    <font>
      <vertAlign val="superscript"/>
      <sz val="10"/>
      <color rgb="FF000000"/>
      <name val="Times New Roman"/>
      <family val="1"/>
    </font>
    <font>
      <b/>
      <i/>
      <sz val="10"/>
      <color rgb="FF000000"/>
      <name val="Times New Roman"/>
      <family val="1"/>
    </font>
    <font>
      <b/>
      <sz val="10"/>
      <color theme="1"/>
      <name val="Times New Roman"/>
      <family val="1"/>
    </font>
    <font>
      <b/>
      <sz val="11"/>
      <color theme="1"/>
      <name val="Times New Roman"/>
      <family val="1"/>
    </font>
    <font>
      <sz val="11"/>
      <color theme="1"/>
      <name val="Times New Roman"/>
      <family val="1"/>
    </font>
    <font>
      <b/>
      <sz val="10"/>
      <name val="Times New Roman"/>
      <family val="1"/>
    </font>
    <font>
      <b/>
      <sz val="11"/>
      <color rgb="FF000000"/>
      <name val="Times New Roman"/>
      <family val="1"/>
    </font>
    <font>
      <vertAlign val="superscript"/>
      <sz val="9"/>
      <name val="Times New Roman"/>
      <family val="1"/>
    </font>
    <font>
      <sz val="9"/>
      <name val="Times New Roman"/>
      <family val="1"/>
    </font>
    <font>
      <vertAlign val="superscript"/>
      <sz val="9"/>
      <color theme="1"/>
      <name val="Times New Roman"/>
      <family val="1"/>
    </font>
    <font>
      <sz val="9"/>
      <color theme="1"/>
      <name val="Times New Roman"/>
      <family val="1"/>
    </font>
    <font>
      <sz val="9"/>
      <color theme="1"/>
      <name val="Symbol"/>
      <family val="1"/>
      <charset val="2"/>
    </font>
    <font>
      <vertAlign val="superscript"/>
      <sz val="9"/>
      <color rgb="FF000000"/>
      <name val="Times New Roman"/>
      <family val="1"/>
    </font>
    <font>
      <sz val="9"/>
      <color rgb="FF000000"/>
      <name val="Times New Roman"/>
      <family val="1"/>
    </font>
    <font>
      <sz val="11"/>
      <name val="Calibri"/>
      <family val="2"/>
      <scheme val="minor"/>
    </font>
    <font>
      <b/>
      <sz val="9"/>
      <color theme="1"/>
      <name val="Times New Roman"/>
      <family val="1"/>
    </font>
    <font>
      <vertAlign val="superscript"/>
      <sz val="12"/>
      <color theme="1"/>
      <name val="Times New Roman"/>
      <family val="1"/>
    </font>
    <font>
      <b/>
      <vertAlign val="superscript"/>
      <sz val="9"/>
      <color theme="1"/>
      <name val="Times New Roman"/>
      <family val="1"/>
    </font>
    <font>
      <vertAlign val="superscript"/>
      <sz val="9"/>
      <color rgb="FF000000"/>
      <name val="Times New Roman"/>
      <family val="1"/>
    </font>
    <font>
      <sz val="12"/>
      <color theme="1"/>
      <name val="Times New Roman"/>
      <family val="1"/>
    </font>
    <font>
      <sz val="11"/>
      <color rgb="FFFF0000"/>
      <name val="Calibri"/>
      <family val="2"/>
      <scheme val="minor"/>
    </font>
    <font>
      <strike/>
      <vertAlign val="superscript"/>
      <sz val="10"/>
      <color rgb="FF000000"/>
      <name val="Times New Roman"/>
      <family val="1"/>
    </font>
    <font>
      <vertAlign val="superscript"/>
      <sz val="10"/>
      <color rgb="FFFF0000"/>
      <name val="Times New Roman"/>
      <family val="1"/>
    </font>
    <font>
      <b/>
      <vertAlign val="superscript"/>
      <sz val="10"/>
      <color rgb="FF000000"/>
      <name val="Times New Roman"/>
      <family val="1"/>
    </font>
    <font>
      <b/>
      <sz val="10"/>
      <color rgb="FF000000"/>
      <name val="Times New Roman"/>
      <family val="1"/>
    </font>
    <font>
      <sz val="10"/>
      <color rgb="FF000000"/>
      <name val="Times New Roman"/>
      <family val="1"/>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s>
  <cellStyleXfs count="1">
    <xf numFmtId="0" fontId="0" fillId="0" borderId="0"/>
  </cellStyleXfs>
  <cellXfs count="111">
    <xf numFmtId="0" fontId="0" fillId="0" borderId="0" xfId="0"/>
    <xf numFmtId="0" fontId="4" fillId="0" borderId="1" xfId="0" applyFont="1" applyBorder="1" applyAlignment="1">
      <alignment horizontal="center" vertical="center" wrapText="1"/>
    </xf>
    <xf numFmtId="0" fontId="1" fillId="0" borderId="0" xfId="0" applyFont="1"/>
    <xf numFmtId="0" fontId="5" fillId="0" borderId="0" xfId="0" applyFont="1"/>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8" xfId="0" applyBorder="1"/>
    <xf numFmtId="165" fontId="0" fillId="0" borderId="9" xfId="0" applyNumberFormat="1" applyBorder="1"/>
    <xf numFmtId="0" fontId="0" fillId="0" borderId="10" xfId="0" applyBorder="1"/>
    <xf numFmtId="165" fontId="0" fillId="0" borderId="11" xfId="0" applyNumberFormat="1" applyBorder="1"/>
    <xf numFmtId="0" fontId="10" fillId="0" borderId="0" xfId="0" applyFont="1" applyAlignment="1">
      <alignment vertical="center" wrapText="1"/>
    </xf>
    <xf numFmtId="0" fontId="10" fillId="0" borderId="0" xfId="0" applyFont="1"/>
    <xf numFmtId="1" fontId="10" fillId="0" borderId="0" xfId="0" applyNumberFormat="1" applyFont="1"/>
    <xf numFmtId="3" fontId="10" fillId="0" borderId="0" xfId="0" applyNumberFormat="1" applyFont="1"/>
    <xf numFmtId="6" fontId="10" fillId="0" borderId="0" xfId="0" applyNumberFormat="1" applyFont="1"/>
    <xf numFmtId="8" fontId="0" fillId="0" borderId="12" xfId="0" applyNumberFormat="1" applyBorder="1" applyAlignment="1">
      <alignment vertical="center"/>
    </xf>
    <xf numFmtId="0" fontId="8" fillId="0" borderId="1" xfId="0" applyFont="1" applyBorder="1" applyAlignment="1">
      <alignment horizontal="center" vertical="top" wrapText="1"/>
    </xf>
    <xf numFmtId="0" fontId="8" fillId="0" borderId="13"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top"/>
    </xf>
    <xf numFmtId="3" fontId="5" fillId="0" borderId="1" xfId="0" applyNumberFormat="1" applyFont="1" applyBorder="1" applyAlignment="1">
      <alignment horizontal="center" vertical="top"/>
    </xf>
    <xf numFmtId="8" fontId="5" fillId="0" borderId="1" xfId="0" applyNumberFormat="1" applyFont="1" applyBorder="1" applyAlignment="1">
      <alignment horizontal="right" vertical="top"/>
    </xf>
    <xf numFmtId="0" fontId="5" fillId="0" borderId="1" xfId="0" applyFont="1" applyBorder="1" applyAlignment="1">
      <alignment horizontal="right" vertical="top"/>
    </xf>
    <xf numFmtId="6" fontId="5" fillId="0" borderId="1" xfId="0" applyNumberFormat="1" applyFont="1" applyBorder="1" applyAlignment="1">
      <alignment horizontal="right" vertical="top"/>
    </xf>
    <xf numFmtId="1" fontId="5" fillId="0" borderId="1" xfId="0" applyNumberFormat="1" applyFont="1" applyBorder="1" applyAlignment="1">
      <alignment horizontal="center" vertical="top"/>
    </xf>
    <xf numFmtId="0" fontId="7" fillId="0" borderId="1" xfId="0" applyFont="1" applyBorder="1" applyAlignment="1">
      <alignment vertical="top" wrapText="1"/>
    </xf>
    <xf numFmtId="0" fontId="0" fillId="0" borderId="1" xfId="0" applyBorder="1" applyAlignment="1">
      <alignment horizontal="center" vertical="top"/>
    </xf>
    <xf numFmtId="6" fontId="7" fillId="0" borderId="1" xfId="0" applyNumberFormat="1" applyFont="1" applyBorder="1" applyAlignment="1">
      <alignment horizontal="right" vertical="top"/>
    </xf>
    <xf numFmtId="0" fontId="5" fillId="0" borderId="4" xfId="0" applyFont="1" applyBorder="1" applyAlignment="1">
      <alignment vertical="top" wrapText="1"/>
    </xf>
    <xf numFmtId="164" fontId="5" fillId="0" borderId="1" xfId="0" applyNumberFormat="1" applyFont="1" applyBorder="1" applyAlignment="1">
      <alignment horizontal="center" vertical="top"/>
    </xf>
    <xf numFmtId="2" fontId="5" fillId="0" borderId="1" xfId="0" applyNumberFormat="1" applyFont="1" applyBorder="1" applyAlignment="1">
      <alignment horizontal="center" vertical="top"/>
    </xf>
    <xf numFmtId="0" fontId="7" fillId="0" borderId="4" xfId="0" applyFont="1" applyBorder="1" applyAlignment="1">
      <alignment vertical="top" wrapText="1"/>
    </xf>
    <xf numFmtId="165" fontId="7" fillId="0" borderId="1" xfId="0" applyNumberFormat="1" applyFont="1" applyBorder="1" applyAlignment="1">
      <alignment horizontal="right" vertical="top"/>
    </xf>
    <xf numFmtId="0" fontId="4" fillId="0" borderId="5" xfId="0" applyFont="1" applyBorder="1"/>
    <xf numFmtId="0" fontId="4" fillId="0" borderId="1" xfId="0" applyFont="1" applyBorder="1" applyAlignment="1">
      <alignment horizontal="center" vertical="top" wrapText="1"/>
    </xf>
    <xf numFmtId="3" fontId="4" fillId="0" borderId="1" xfId="0" applyNumberFormat="1" applyFont="1" applyBorder="1" applyAlignment="1">
      <alignment horizontal="center" vertical="top"/>
    </xf>
    <xf numFmtId="166" fontId="4" fillId="0" borderId="1" xfId="0" applyNumberFormat="1" applyFont="1" applyBorder="1" applyAlignment="1">
      <alignment horizontal="right" wrapText="1"/>
    </xf>
    <xf numFmtId="166" fontId="4" fillId="0" borderId="1" xfId="0" applyNumberFormat="1" applyFont="1" applyBorder="1" applyAlignment="1">
      <alignment horizontal="right" vertical="top"/>
    </xf>
    <xf numFmtId="0" fontId="4" fillId="0" borderId="14" xfId="0" applyFont="1" applyBorder="1" applyAlignment="1">
      <alignment vertical="center" wrapText="1"/>
    </xf>
    <xf numFmtId="0" fontId="2" fillId="0" borderId="0" xfId="0" applyFont="1"/>
    <xf numFmtId="0" fontId="4" fillId="0" borderId="13" xfId="0" applyFont="1" applyBorder="1" applyAlignment="1">
      <alignment horizontal="center" wrapText="1"/>
    </xf>
    <xf numFmtId="0" fontId="4" fillId="0" borderId="1" xfId="0" applyFont="1" applyBorder="1" applyAlignment="1">
      <alignment horizontal="center"/>
    </xf>
    <xf numFmtId="0" fontId="4" fillId="0" borderId="1" xfId="0" applyFont="1" applyBorder="1" applyAlignment="1">
      <alignment horizontal="center" wrapText="1"/>
    </xf>
    <xf numFmtId="0" fontId="5" fillId="0" borderId="1" xfId="0" applyFont="1" applyBorder="1" applyAlignment="1">
      <alignment horizontal="center" vertical="top" wrapText="1"/>
    </xf>
    <xf numFmtId="6" fontId="5" fillId="0" borderId="1" xfId="0" applyNumberFormat="1" applyFont="1" applyBorder="1" applyAlignment="1">
      <alignment horizontal="right" vertical="top" wrapText="1"/>
    </xf>
    <xf numFmtId="1" fontId="5" fillId="0" borderId="1" xfId="0" applyNumberFormat="1" applyFont="1" applyBorder="1" applyAlignment="1">
      <alignment horizontal="center" vertical="top" wrapText="1"/>
    </xf>
    <xf numFmtId="8" fontId="5" fillId="0" borderId="1" xfId="0" applyNumberFormat="1" applyFont="1" applyBorder="1" applyAlignment="1">
      <alignment horizontal="right" vertical="top" wrapText="1"/>
    </xf>
    <xf numFmtId="0" fontId="4" fillId="0" borderId="16" xfId="0" applyFont="1" applyBorder="1"/>
    <xf numFmtId="0" fontId="4" fillId="0" borderId="16" xfId="0" applyFont="1" applyBorder="1" applyAlignment="1">
      <alignment vertical="top" wrapText="1"/>
    </xf>
    <xf numFmtId="0" fontId="4" fillId="0" borderId="5" xfId="0" applyFont="1" applyBorder="1" applyAlignment="1">
      <alignment vertical="top" wrapText="1"/>
    </xf>
    <xf numFmtId="6" fontId="4" fillId="0" borderId="1" xfId="0" applyNumberFormat="1" applyFont="1" applyBorder="1" applyAlignment="1">
      <alignment horizontal="right" wrapText="1"/>
    </xf>
    <xf numFmtId="0" fontId="4" fillId="0" borderId="0" xfId="0" applyFont="1" applyAlignment="1">
      <alignment vertical="top" wrapText="1"/>
    </xf>
    <xf numFmtId="0" fontId="15" fillId="0" borderId="0" xfId="0" applyFont="1"/>
    <xf numFmtId="0" fontId="15" fillId="0" borderId="0" xfId="0" applyFont="1" applyAlignment="1">
      <alignment horizontal="left" wrapText="1"/>
    </xf>
    <xf numFmtId="0" fontId="18" fillId="0" borderId="0" xfId="0" applyFont="1"/>
    <xf numFmtId="0" fontId="2" fillId="0" borderId="0" xfId="0" applyFont="1" applyAlignment="1">
      <alignment horizontal="left"/>
    </xf>
    <xf numFmtId="0" fontId="2" fillId="0" borderId="0" xfId="0" applyFont="1" applyAlignment="1">
      <alignment horizontal="center" wrapText="1"/>
    </xf>
    <xf numFmtId="0" fontId="2" fillId="0" borderId="0" xfId="0" applyFont="1" applyAlignment="1">
      <alignment horizontal="center"/>
    </xf>
    <xf numFmtId="0" fontId="3" fillId="0" borderId="0" xfId="0" applyFont="1" applyAlignment="1">
      <alignment horizontal="center" vertical="top" wrapText="1"/>
    </xf>
    <xf numFmtId="0" fontId="11" fillId="0" borderId="2" xfId="0" applyFont="1" applyBorder="1" applyAlignment="1">
      <alignment vertical="top"/>
    </xf>
    <xf numFmtId="0" fontId="0" fillId="0" borderId="0" xfId="0" applyAlignment="1">
      <alignment horizontal="center" vertical="top"/>
    </xf>
    <xf numFmtId="3" fontId="7" fillId="0" borderId="0" xfId="0" applyNumberFormat="1" applyFont="1" applyAlignment="1">
      <alignment horizontal="center" vertical="top"/>
    </xf>
    <xf numFmtId="38" fontId="7" fillId="0" borderId="0" xfId="0" applyNumberFormat="1" applyFont="1" applyAlignment="1">
      <alignment horizontal="center" vertical="top"/>
    </xf>
    <xf numFmtId="1" fontId="0" fillId="0" borderId="0" xfId="0" applyNumberFormat="1"/>
    <xf numFmtId="0" fontId="4" fillId="0" borderId="2" xfId="0" applyFont="1" applyBorder="1" applyAlignment="1">
      <alignment vertical="top" wrapText="1"/>
    </xf>
    <xf numFmtId="0" fontId="13" fillId="0" borderId="0" xfId="0" applyFont="1"/>
    <xf numFmtId="0" fontId="20" fillId="0" borderId="0" xfId="0" applyFont="1"/>
    <xf numFmtId="0" fontId="19" fillId="0" borderId="0" xfId="0" applyFont="1"/>
    <xf numFmtId="0" fontId="23" fillId="0" borderId="0" xfId="0" applyFont="1" applyAlignment="1">
      <alignment wrapText="1"/>
    </xf>
    <xf numFmtId="0" fontId="21" fillId="0" borderId="0" xfId="0" applyFont="1"/>
    <xf numFmtId="0" fontId="1" fillId="0" borderId="0" xfId="0" applyFont="1" applyAlignment="1">
      <alignment wrapText="1"/>
    </xf>
    <xf numFmtId="0" fontId="0" fillId="0" borderId="0" xfId="0" applyAlignment="1">
      <alignment wrapText="1"/>
    </xf>
    <xf numFmtId="0" fontId="25" fillId="0" borderId="0" xfId="0" applyFont="1" applyAlignment="1">
      <alignment vertical="center"/>
    </xf>
    <xf numFmtId="0" fontId="0" fillId="0" borderId="17" xfId="0" applyBorder="1"/>
    <xf numFmtId="165" fontId="0" fillId="0" borderId="12" xfId="0" applyNumberFormat="1" applyBorder="1"/>
    <xf numFmtId="0" fontId="26" fillId="0" borderId="0" xfId="0" applyFont="1"/>
    <xf numFmtId="0" fontId="16" fillId="0" borderId="0" xfId="0" applyFont="1"/>
    <xf numFmtId="0" fontId="4"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31" fillId="0" borderId="1" xfId="0" applyFont="1" applyBorder="1" applyAlignment="1">
      <alignment vertical="top" wrapText="1"/>
    </xf>
    <xf numFmtId="0" fontId="31" fillId="0" borderId="4" xfId="0" applyFont="1" applyBorder="1" applyAlignment="1">
      <alignment vertical="top" wrapText="1"/>
    </xf>
    <xf numFmtId="0" fontId="12" fillId="0" borderId="0" xfId="0" applyFont="1" applyAlignment="1">
      <alignment horizontal="center"/>
    </xf>
    <xf numFmtId="0" fontId="18" fillId="0" borderId="0" xfId="0" applyFont="1" applyAlignment="1">
      <alignment horizontal="left" wrapText="1"/>
    </xf>
    <xf numFmtId="0" fontId="13"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left" wrapText="1"/>
    </xf>
    <xf numFmtId="0" fontId="22" fillId="0" borderId="0" xfId="0" applyFont="1" applyAlignment="1">
      <alignment horizontal="left" wrapText="1"/>
    </xf>
    <xf numFmtId="0" fontId="15" fillId="0" borderId="0" xfId="0" applyFont="1" applyAlignment="1">
      <alignment vertical="top" wrapText="1"/>
    </xf>
    <xf numFmtId="0" fontId="8" fillId="0" borderId="1" xfId="0" applyFont="1" applyBorder="1" applyAlignment="1">
      <alignment horizontal="center" wrapText="1"/>
    </xf>
    <xf numFmtId="0" fontId="8" fillId="0" borderId="13" xfId="0" applyFont="1" applyBorder="1" applyAlignment="1">
      <alignment horizontal="center" wrapText="1"/>
    </xf>
    <xf numFmtId="0" fontId="9" fillId="0" borderId="6" xfId="0" applyFont="1" applyBorder="1" applyAlignment="1">
      <alignment horizontal="center"/>
    </xf>
    <xf numFmtId="0" fontId="9" fillId="0" borderId="7" xfId="0" applyFont="1" applyBorder="1" applyAlignment="1">
      <alignment horizontal="center"/>
    </xf>
    <xf numFmtId="3" fontId="7" fillId="0" borderId="1" xfId="0" applyNumberFormat="1" applyFont="1" applyBorder="1" applyAlignment="1">
      <alignment horizontal="center" vertical="top"/>
    </xf>
    <xf numFmtId="3" fontId="4" fillId="0" borderId="1" xfId="0" applyNumberFormat="1" applyFont="1" applyBorder="1" applyAlignment="1">
      <alignment horizontal="center" vertical="top"/>
    </xf>
    <xf numFmtId="0" fontId="4" fillId="0" borderId="13" xfId="0" applyFont="1" applyBorder="1" applyAlignment="1">
      <alignment horizontal="center" wrapText="1"/>
    </xf>
    <xf numFmtId="0" fontId="4" fillId="0" borderId="15" xfId="0" applyFont="1" applyBorder="1" applyAlignment="1">
      <alignment horizontal="center" wrapText="1"/>
    </xf>
    <xf numFmtId="1" fontId="4" fillId="0" borderId="4" xfId="0" applyNumberFormat="1" applyFont="1" applyBorder="1" applyAlignment="1">
      <alignment horizontal="center" vertical="top" wrapText="1"/>
    </xf>
    <xf numFmtId="1" fontId="4" fillId="0" borderId="16" xfId="0" applyNumberFormat="1" applyFont="1" applyBorder="1" applyAlignment="1">
      <alignment horizontal="center" vertical="top" wrapText="1"/>
    </xf>
    <xf numFmtId="1" fontId="4" fillId="0" borderId="5" xfId="0" applyNumberFormat="1" applyFont="1" applyBorder="1" applyAlignment="1">
      <alignment horizontal="center" vertical="top" wrapText="1"/>
    </xf>
    <xf numFmtId="0" fontId="24" fillId="0" borderId="0" xfId="0" applyFont="1" applyAlignment="1">
      <alignment horizontal="left" vertical="top" wrapText="1"/>
    </xf>
    <xf numFmtId="0" fontId="18" fillId="0" borderId="0" xfId="0" applyFont="1" applyAlignment="1">
      <alignment horizontal="left" vertical="top" wrapText="1"/>
    </xf>
    <xf numFmtId="0" fontId="2" fillId="0" borderId="0" xfId="0" applyFont="1" applyAlignment="1">
      <alignment horizontal="center" vertical="center"/>
    </xf>
    <xf numFmtId="0" fontId="25" fillId="0" borderId="0" xfId="0" applyFont="1" applyAlignment="1">
      <alignment horizontal="center"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9F6E-1C7C-46AF-9671-1EEC01066C6A}">
  <dimension ref="A1:B7"/>
  <sheetViews>
    <sheetView tabSelected="1" topLeftCell="A4" workbookViewId="0">
      <selection activeCell="B5" sqref="B5"/>
    </sheetView>
  </sheetViews>
  <sheetFormatPr defaultRowHeight="15" x14ac:dyDescent="0.25"/>
  <cols>
    <col min="1" max="1" width="27.140625" bestFit="1" customWidth="1"/>
    <col min="2" max="2" width="13.7109375" bestFit="1" customWidth="1"/>
  </cols>
  <sheetData>
    <row r="1" spans="1:2" x14ac:dyDescent="0.25">
      <c r="A1" s="84" t="s">
        <v>0</v>
      </c>
      <c r="B1" s="84"/>
    </row>
    <row r="2" spans="1:2" x14ac:dyDescent="0.25">
      <c r="A2" s="13" t="s">
        <v>1</v>
      </c>
      <c r="B2" s="15">
        <f>'Table 1'!L34</f>
        <v>22.233169129720853</v>
      </c>
    </row>
    <row r="3" spans="1:2" x14ac:dyDescent="0.25">
      <c r="A3" s="13" t="s">
        <v>2</v>
      </c>
      <c r="B3" s="14">
        <f>Respondents!F8</f>
        <v>2900</v>
      </c>
    </row>
    <row r="4" spans="1:2" x14ac:dyDescent="0.25">
      <c r="A4" s="13" t="s">
        <v>3</v>
      </c>
      <c r="B4" s="16">
        <f>'Table 1'!F31</f>
        <v>67700</v>
      </c>
    </row>
    <row r="5" spans="1:2" x14ac:dyDescent="0.25">
      <c r="A5" s="13" t="s">
        <v>4</v>
      </c>
      <c r="B5" s="17">
        <f>'Table 1'!I33</f>
        <v>9270000</v>
      </c>
    </row>
    <row r="6" spans="1:2" x14ac:dyDescent="0.25">
      <c r="A6" s="13" t="s">
        <v>5</v>
      </c>
      <c r="B6" s="14" t="s">
        <v>6</v>
      </c>
    </row>
    <row r="7" spans="1:2" x14ac:dyDescent="0.25">
      <c r="A7" s="13" t="s">
        <v>7</v>
      </c>
      <c r="B7" s="14"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opLeftCell="A25" zoomScaleNormal="100" workbookViewId="0">
      <selection activeCell="A44" sqref="A44:I44"/>
    </sheetView>
  </sheetViews>
  <sheetFormatPr defaultRowHeight="15" x14ac:dyDescent="0.25"/>
  <cols>
    <col min="1" max="1" width="31.140625" customWidth="1"/>
    <col min="2" max="9" width="13.85546875" customWidth="1"/>
    <col min="11" max="11" width="74.140625" hidden="1" customWidth="1"/>
    <col min="13" max="13" width="13.5703125" customWidth="1"/>
  </cols>
  <sheetData>
    <row r="1" spans="1:14" ht="15.75" x14ac:dyDescent="0.25">
      <c r="A1" s="58" t="s">
        <v>8</v>
      </c>
      <c r="B1" s="59"/>
      <c r="C1" s="59"/>
      <c r="D1" s="59"/>
      <c r="E1" s="59"/>
      <c r="F1" s="59"/>
      <c r="G1" s="59"/>
      <c r="H1" s="59"/>
      <c r="I1" s="59"/>
    </row>
    <row r="2" spans="1:14" ht="15.75" x14ac:dyDescent="0.25">
      <c r="A2" s="60"/>
      <c r="B2" s="59"/>
      <c r="C2" s="59"/>
      <c r="D2" s="59"/>
      <c r="E2" s="59"/>
      <c r="F2" s="59"/>
      <c r="G2" s="59"/>
      <c r="H2" s="59"/>
      <c r="I2" s="59"/>
    </row>
    <row r="3" spans="1:14" x14ac:dyDescent="0.25">
      <c r="A3" s="91" t="s">
        <v>9</v>
      </c>
      <c r="B3" s="19" t="s">
        <v>10</v>
      </c>
      <c r="C3" s="19" t="s">
        <v>11</v>
      </c>
      <c r="D3" s="19" t="s">
        <v>12</v>
      </c>
      <c r="E3" s="19" t="s">
        <v>13</v>
      </c>
      <c r="F3" s="19" t="s">
        <v>14</v>
      </c>
      <c r="G3" s="19" t="s">
        <v>15</v>
      </c>
      <c r="H3" s="19" t="s">
        <v>16</v>
      </c>
      <c r="I3" s="19" t="s">
        <v>17</v>
      </c>
    </row>
    <row r="4" spans="1:14" ht="51" x14ac:dyDescent="0.25">
      <c r="A4" s="92"/>
      <c r="B4" s="20" t="s">
        <v>18</v>
      </c>
      <c r="C4" s="20" t="s">
        <v>19</v>
      </c>
      <c r="D4" s="20" t="s">
        <v>20</v>
      </c>
      <c r="E4" s="80" t="s">
        <v>21</v>
      </c>
      <c r="F4" s="20" t="s">
        <v>22</v>
      </c>
      <c r="G4" s="20" t="s">
        <v>23</v>
      </c>
      <c r="H4" s="20" t="s">
        <v>24</v>
      </c>
      <c r="I4" s="81" t="s">
        <v>25</v>
      </c>
      <c r="K4" s="61"/>
    </row>
    <row r="5" spans="1:14" x14ac:dyDescent="0.25">
      <c r="A5" s="21" t="s">
        <v>26</v>
      </c>
      <c r="B5" s="22" t="s">
        <v>27</v>
      </c>
      <c r="C5" s="22"/>
      <c r="D5" s="22"/>
      <c r="E5" s="22"/>
      <c r="F5" s="22"/>
      <c r="G5" s="22"/>
      <c r="H5" s="22"/>
      <c r="I5" s="22"/>
    </row>
    <row r="6" spans="1:14" x14ac:dyDescent="0.25">
      <c r="A6" s="21" t="s">
        <v>28</v>
      </c>
      <c r="B6" s="22" t="s">
        <v>27</v>
      </c>
      <c r="C6" s="22"/>
      <c r="D6" s="22"/>
      <c r="E6" s="22"/>
      <c r="F6" s="22"/>
      <c r="G6" s="22"/>
      <c r="H6" s="22"/>
      <c r="I6" s="22"/>
    </row>
    <row r="7" spans="1:14" ht="25.5" x14ac:dyDescent="0.25">
      <c r="A7" s="21" t="s">
        <v>29</v>
      </c>
      <c r="B7" s="22" t="s">
        <v>27</v>
      </c>
      <c r="C7" s="22"/>
      <c r="D7" s="22"/>
      <c r="E7" s="22"/>
      <c r="F7" s="22"/>
      <c r="G7" s="22"/>
      <c r="H7" s="22"/>
      <c r="I7" s="22"/>
    </row>
    <row r="8" spans="1:14" x14ac:dyDescent="0.25">
      <c r="A8" s="21" t="s">
        <v>30</v>
      </c>
      <c r="B8" s="22"/>
      <c r="C8" s="22"/>
      <c r="D8" s="22"/>
      <c r="E8" s="22"/>
      <c r="F8" s="22"/>
      <c r="G8" s="22"/>
      <c r="H8" s="22"/>
      <c r="I8" s="22"/>
      <c r="K8" t="s">
        <v>31</v>
      </c>
    </row>
    <row r="9" spans="1:14" ht="28.5" x14ac:dyDescent="0.25">
      <c r="A9" s="82" t="s">
        <v>32</v>
      </c>
      <c r="B9" s="22">
        <v>1</v>
      </c>
      <c r="C9" s="22">
        <v>1</v>
      </c>
      <c r="D9" s="22">
        <f>B9*C9</f>
        <v>1</v>
      </c>
      <c r="E9" s="23">
        <v>2900</v>
      </c>
      <c r="F9" s="23">
        <f>D9*E9</f>
        <v>2900</v>
      </c>
      <c r="G9" s="23">
        <f>F9*0.05</f>
        <v>145</v>
      </c>
      <c r="H9" s="23">
        <f>F9*0.1</f>
        <v>290</v>
      </c>
      <c r="I9" s="24">
        <f>F9*$N$11+G9*$N$12+H9*$N$13</f>
        <v>456768.85000000003</v>
      </c>
      <c r="K9" t="s">
        <v>33</v>
      </c>
    </row>
    <row r="10" spans="1:14" x14ac:dyDescent="0.25">
      <c r="A10" s="21" t="s">
        <v>34</v>
      </c>
      <c r="B10" s="22"/>
      <c r="C10" s="22"/>
      <c r="D10" s="22"/>
      <c r="E10" s="22"/>
      <c r="F10" s="22"/>
      <c r="G10" s="22"/>
      <c r="H10" s="22"/>
      <c r="I10" s="25"/>
      <c r="M10" s="93" t="s">
        <v>35</v>
      </c>
      <c r="N10" s="94"/>
    </row>
    <row r="11" spans="1:14" ht="15.75" x14ac:dyDescent="0.25">
      <c r="A11" s="82" t="s">
        <v>36</v>
      </c>
      <c r="B11" s="22">
        <v>2</v>
      </c>
      <c r="C11" s="22">
        <v>1</v>
      </c>
      <c r="D11" s="22">
        <f t="shared" ref="D11:D14" si="0">B11*C11</f>
        <v>2</v>
      </c>
      <c r="E11" s="22">
        <v>0</v>
      </c>
      <c r="F11" s="23">
        <f t="shared" ref="F11:F14" si="1">D11*E11</f>
        <v>0</v>
      </c>
      <c r="G11" s="22">
        <f t="shared" ref="G11:G14" si="2">F11*0.05</f>
        <v>0</v>
      </c>
      <c r="H11" s="22">
        <f t="shared" ref="H11:H14" si="3">F11*0.1</f>
        <v>0</v>
      </c>
      <c r="I11" s="26">
        <f>F11*$N$11+G11*$N$12+H11*$N$13</f>
        <v>0</v>
      </c>
      <c r="M11" s="9" t="s">
        <v>37</v>
      </c>
      <c r="N11" s="18">
        <v>141.75</v>
      </c>
    </row>
    <row r="12" spans="1:14" ht="15.75" x14ac:dyDescent="0.25">
      <c r="A12" s="82" t="s">
        <v>38</v>
      </c>
      <c r="B12" s="22">
        <v>4</v>
      </c>
      <c r="C12" s="22">
        <v>1</v>
      </c>
      <c r="D12" s="22">
        <f t="shared" si="0"/>
        <v>4</v>
      </c>
      <c r="E12" s="22">
        <v>0</v>
      </c>
      <c r="F12" s="23">
        <f t="shared" si="1"/>
        <v>0</v>
      </c>
      <c r="G12" s="22">
        <f t="shared" si="2"/>
        <v>0</v>
      </c>
      <c r="H12" s="22">
        <f t="shared" si="3"/>
        <v>0</v>
      </c>
      <c r="I12" s="26">
        <f>F12*$N$11+G12*$N$12+H12*$N$13</f>
        <v>0</v>
      </c>
      <c r="M12" s="9" t="s">
        <v>39</v>
      </c>
      <c r="N12" s="10">
        <v>172.41</v>
      </c>
    </row>
    <row r="13" spans="1:14" ht="15.75" x14ac:dyDescent="0.25">
      <c r="A13" s="82" t="s">
        <v>40</v>
      </c>
      <c r="B13" s="22">
        <v>2</v>
      </c>
      <c r="C13" s="22">
        <v>1</v>
      </c>
      <c r="D13" s="22">
        <f t="shared" si="0"/>
        <v>2</v>
      </c>
      <c r="E13" s="23">
        <v>2900</v>
      </c>
      <c r="F13" s="23">
        <f t="shared" si="1"/>
        <v>5800</v>
      </c>
      <c r="G13" s="22">
        <f t="shared" si="2"/>
        <v>290</v>
      </c>
      <c r="H13" s="22">
        <f t="shared" si="3"/>
        <v>580</v>
      </c>
      <c r="I13" s="24">
        <f>F13*$N$11+G13*$N$12+H13*$N$13</f>
        <v>913537.70000000007</v>
      </c>
      <c r="M13" s="11" t="s">
        <v>41</v>
      </c>
      <c r="N13" s="12">
        <v>71.36</v>
      </c>
    </row>
    <row r="14" spans="1:14" ht="15.75" x14ac:dyDescent="0.25">
      <c r="A14" s="82" t="s">
        <v>42</v>
      </c>
      <c r="B14" s="22">
        <v>2</v>
      </c>
      <c r="C14" s="22">
        <v>1</v>
      </c>
      <c r="D14" s="22">
        <f t="shared" si="0"/>
        <v>2</v>
      </c>
      <c r="E14" s="22">
        <f>2900*0.05</f>
        <v>145</v>
      </c>
      <c r="F14" s="23">
        <f t="shared" si="1"/>
        <v>290</v>
      </c>
      <c r="G14" s="22">
        <f t="shared" si="2"/>
        <v>14.5</v>
      </c>
      <c r="H14" s="27">
        <f t="shared" si="3"/>
        <v>29</v>
      </c>
      <c r="I14" s="24">
        <f>F14*$N$11+G14*$N$12+H14*$N$13</f>
        <v>45676.885000000002</v>
      </c>
      <c r="K14" t="s">
        <v>43</v>
      </c>
    </row>
    <row r="15" spans="1:14" x14ac:dyDescent="0.25">
      <c r="A15" s="21" t="s">
        <v>44</v>
      </c>
      <c r="B15" s="22" t="s">
        <v>45</v>
      </c>
      <c r="C15" s="22"/>
      <c r="D15" s="22"/>
      <c r="E15" s="22"/>
      <c r="F15" s="22"/>
      <c r="G15" s="22"/>
      <c r="H15" s="22"/>
      <c r="I15" s="25"/>
    </row>
    <row r="16" spans="1:14" x14ac:dyDescent="0.25">
      <c r="A16" s="21" t="s">
        <v>46</v>
      </c>
      <c r="B16" s="22" t="s">
        <v>45</v>
      </c>
      <c r="C16" s="22"/>
      <c r="D16" s="22"/>
      <c r="E16" s="22"/>
      <c r="F16" s="22"/>
      <c r="G16" s="22"/>
      <c r="H16" s="22"/>
      <c r="I16" s="25"/>
    </row>
    <row r="17" spans="1:11" x14ac:dyDescent="0.25">
      <c r="A17" s="21" t="s">
        <v>47</v>
      </c>
      <c r="B17" s="22" t="s">
        <v>45</v>
      </c>
      <c r="C17" s="22"/>
      <c r="D17" s="22"/>
      <c r="E17" s="22"/>
      <c r="F17" s="22"/>
      <c r="G17" s="22"/>
      <c r="H17" s="22"/>
      <c r="I17" s="25"/>
    </row>
    <row r="18" spans="1:11" x14ac:dyDescent="0.25">
      <c r="A18" s="28" t="s">
        <v>48</v>
      </c>
      <c r="B18" s="22"/>
      <c r="C18" s="29"/>
      <c r="D18" s="29"/>
      <c r="E18" s="29"/>
      <c r="F18" s="95">
        <f>SUM(F5:H17)</f>
        <v>10338.5</v>
      </c>
      <c r="G18" s="95"/>
      <c r="H18" s="95"/>
      <c r="I18" s="30">
        <f>SUM(I5:I17)</f>
        <v>1415983.4350000001</v>
      </c>
    </row>
    <row r="19" spans="1:11" x14ac:dyDescent="0.25">
      <c r="A19" s="21" t="s">
        <v>49</v>
      </c>
      <c r="B19" s="22"/>
      <c r="C19" s="22"/>
      <c r="D19" s="22"/>
      <c r="E19" s="22"/>
      <c r="F19" s="22"/>
      <c r="G19" s="22"/>
      <c r="H19" s="22"/>
      <c r="I19" s="25"/>
    </row>
    <row r="20" spans="1:11" ht="25.5" x14ac:dyDescent="0.25">
      <c r="A20" s="21" t="s">
        <v>50</v>
      </c>
      <c r="B20" s="22" t="s">
        <v>51</v>
      </c>
      <c r="C20" s="22"/>
      <c r="D20" s="22"/>
      <c r="E20" s="22"/>
      <c r="F20" s="22"/>
      <c r="G20" s="22"/>
      <c r="H20" s="22"/>
      <c r="I20" s="25"/>
    </row>
    <row r="21" spans="1:11" x14ac:dyDescent="0.25">
      <c r="A21" s="21" t="s">
        <v>52</v>
      </c>
      <c r="B21" s="22" t="s">
        <v>53</v>
      </c>
      <c r="C21" s="22"/>
      <c r="D21" s="22"/>
      <c r="E21" s="22"/>
      <c r="F21" s="22"/>
      <c r="G21" s="22"/>
      <c r="H21" s="22"/>
      <c r="I21" s="25"/>
    </row>
    <row r="22" spans="1:11" x14ac:dyDescent="0.25">
      <c r="A22" s="21" t="s">
        <v>54</v>
      </c>
      <c r="B22" s="22" t="s">
        <v>53</v>
      </c>
      <c r="C22" s="22"/>
      <c r="D22" s="22"/>
      <c r="E22" s="22"/>
      <c r="F22" s="22"/>
      <c r="G22" s="22"/>
      <c r="H22" s="22"/>
      <c r="I22" s="25"/>
    </row>
    <row r="23" spans="1:11" x14ac:dyDescent="0.25">
      <c r="A23" s="31" t="s">
        <v>55</v>
      </c>
      <c r="B23" s="22" t="s">
        <v>53</v>
      </c>
      <c r="C23" s="22"/>
      <c r="D23" s="22"/>
      <c r="E23" s="22"/>
      <c r="F23" s="22"/>
      <c r="G23" s="22"/>
      <c r="H23" s="22"/>
      <c r="I23" s="25"/>
    </row>
    <row r="24" spans="1:11" x14ac:dyDescent="0.25">
      <c r="A24" s="31" t="s">
        <v>56</v>
      </c>
      <c r="B24" s="22" t="s">
        <v>27</v>
      </c>
      <c r="C24" s="22"/>
      <c r="D24" s="22"/>
      <c r="E24" s="22"/>
      <c r="F24" s="22"/>
      <c r="G24" s="22"/>
      <c r="H24" s="22"/>
      <c r="I24" s="25"/>
    </row>
    <row r="25" spans="1:11" ht="28.5" x14ac:dyDescent="0.25">
      <c r="A25" s="83" t="s">
        <v>57</v>
      </c>
      <c r="B25" s="22">
        <v>0.33</v>
      </c>
      <c r="C25" s="22">
        <v>52</v>
      </c>
      <c r="D25" s="22">
        <f>B25*C25</f>
        <v>17.16</v>
      </c>
      <c r="E25" s="23">
        <v>2900</v>
      </c>
      <c r="F25" s="23">
        <f>D25*E25</f>
        <v>49764</v>
      </c>
      <c r="G25" s="32">
        <f>F25*0.05</f>
        <v>2488.2000000000003</v>
      </c>
      <c r="H25" s="32">
        <f>F25*0.1</f>
        <v>4976.4000000000005</v>
      </c>
      <c r="I25" s="24">
        <f>F25*$N$11+G25*$N$12+H25*$N$13</f>
        <v>7838153.466</v>
      </c>
    </row>
    <row r="26" spans="1:11" x14ac:dyDescent="0.25">
      <c r="A26" s="31" t="s">
        <v>58</v>
      </c>
      <c r="B26" s="22" t="s">
        <v>27</v>
      </c>
      <c r="C26" s="22"/>
      <c r="D26" s="22"/>
      <c r="E26" s="22"/>
      <c r="F26" s="22"/>
      <c r="G26" s="22"/>
      <c r="H26" s="22"/>
      <c r="I26" s="25"/>
    </row>
    <row r="27" spans="1:11" ht="38.25" x14ac:dyDescent="0.25">
      <c r="A27" s="31" t="s">
        <v>59</v>
      </c>
      <c r="B27" s="22" t="s">
        <v>27</v>
      </c>
      <c r="C27" s="22"/>
      <c r="D27" s="22"/>
      <c r="E27" s="22"/>
      <c r="F27" s="22"/>
      <c r="G27" s="22"/>
      <c r="H27" s="22"/>
      <c r="I27" s="25"/>
    </row>
    <row r="28" spans="1:11" ht="28.5" x14ac:dyDescent="0.25">
      <c r="A28" s="83" t="s">
        <v>60</v>
      </c>
      <c r="B28" s="22">
        <v>0.25</v>
      </c>
      <c r="C28" s="22">
        <v>1</v>
      </c>
      <c r="D28" s="22">
        <f>B28*C28</f>
        <v>0.25</v>
      </c>
      <c r="E28" s="23">
        <f>145+145</f>
        <v>290</v>
      </c>
      <c r="F28" s="32">
        <f>D28*E28</f>
        <v>72.5</v>
      </c>
      <c r="G28" s="33">
        <f>F28*0.05</f>
        <v>3.625</v>
      </c>
      <c r="H28" s="22">
        <f>F28*0.1</f>
        <v>7.25</v>
      </c>
      <c r="I28" s="24">
        <f>F28*$N$11+G28*$N$12+H28*$N$13</f>
        <v>11419.221250000001</v>
      </c>
      <c r="K28" t="s">
        <v>61</v>
      </c>
    </row>
    <row r="29" spans="1:11" x14ac:dyDescent="0.25">
      <c r="A29" s="31" t="s">
        <v>62</v>
      </c>
      <c r="B29" s="22" t="s">
        <v>27</v>
      </c>
      <c r="C29" s="22"/>
      <c r="D29" s="22"/>
      <c r="E29" s="22"/>
      <c r="F29" s="22"/>
      <c r="G29" s="22"/>
      <c r="H29" s="22"/>
      <c r="I29" s="25"/>
    </row>
    <row r="30" spans="1:11" x14ac:dyDescent="0.25">
      <c r="A30" s="34" t="s">
        <v>63</v>
      </c>
      <c r="B30" s="29"/>
      <c r="C30" s="29"/>
      <c r="D30" s="29"/>
      <c r="E30" s="29"/>
      <c r="F30" s="95">
        <f>SUM(F19:H29)</f>
        <v>57311.974999999999</v>
      </c>
      <c r="G30" s="95"/>
      <c r="H30" s="95"/>
      <c r="I30" s="35">
        <f>SUM(I19:I29)</f>
        <v>7849572.6872500004</v>
      </c>
    </row>
    <row r="31" spans="1:11" ht="16.5" x14ac:dyDescent="0.25">
      <c r="A31" s="36" t="s">
        <v>64</v>
      </c>
      <c r="B31" s="37"/>
      <c r="C31" s="37"/>
      <c r="D31" s="37"/>
      <c r="E31" s="37"/>
      <c r="F31" s="96">
        <f>ROUND(SUM(F18,F30),-2)</f>
        <v>67700</v>
      </c>
      <c r="G31" s="96"/>
      <c r="H31" s="96"/>
      <c r="I31" s="39">
        <f>ROUND(SUM(I18,I30),-4)</f>
        <v>9270000</v>
      </c>
    </row>
    <row r="32" spans="1:11" ht="26.25" customHeight="1" x14ac:dyDescent="0.25">
      <c r="A32" s="41" t="s">
        <v>65</v>
      </c>
      <c r="B32" s="29"/>
      <c r="C32" s="29"/>
      <c r="D32" s="29"/>
      <c r="E32" s="29"/>
      <c r="F32" s="96"/>
      <c r="G32" s="96"/>
      <c r="H32" s="96"/>
      <c r="I32" s="40">
        <v>0</v>
      </c>
    </row>
    <row r="33" spans="1:13" ht="15.75" x14ac:dyDescent="0.25">
      <c r="A33" s="41" t="s">
        <v>66</v>
      </c>
      <c r="B33" s="29"/>
      <c r="C33" s="29"/>
      <c r="D33" s="29"/>
      <c r="E33" s="29"/>
      <c r="F33" s="38"/>
      <c r="G33" s="38"/>
      <c r="H33" s="38"/>
      <c r="I33" s="40">
        <f>ROUND(SUM(I31:I32),-4)</f>
        <v>9270000</v>
      </c>
    </row>
    <row r="34" spans="1:13" x14ac:dyDescent="0.25">
      <c r="A34" s="62"/>
      <c r="B34" s="63"/>
      <c r="C34" s="63"/>
      <c r="D34" s="63"/>
      <c r="E34" s="63"/>
      <c r="F34" s="64"/>
      <c r="G34" s="64"/>
      <c r="H34" s="64"/>
      <c r="I34" s="65"/>
      <c r="L34" s="66">
        <f>F31/3045</f>
        <v>22.233169129720853</v>
      </c>
      <c r="M34" t="s">
        <v>67</v>
      </c>
    </row>
    <row r="35" spans="1:13" x14ac:dyDescent="0.25">
      <c r="A35" s="67" t="s">
        <v>68</v>
      </c>
    </row>
    <row r="36" spans="1:13" x14ac:dyDescent="0.25">
      <c r="A36" s="55" t="s">
        <v>69</v>
      </c>
    </row>
    <row r="37" spans="1:13" ht="54" customHeight="1" x14ac:dyDescent="0.25">
      <c r="A37" s="85" t="s">
        <v>70</v>
      </c>
      <c r="B37" s="86"/>
      <c r="C37" s="86"/>
      <c r="D37" s="86"/>
      <c r="E37" s="86"/>
      <c r="F37" s="86"/>
      <c r="G37" s="86"/>
      <c r="H37" s="86"/>
      <c r="I37" s="86"/>
    </row>
    <row r="38" spans="1:13" s="69" customFormat="1" x14ac:dyDescent="0.25">
      <c r="A38" s="68" t="s">
        <v>71</v>
      </c>
    </row>
    <row r="39" spans="1:13" x14ac:dyDescent="0.25">
      <c r="A39" s="55" t="s">
        <v>72</v>
      </c>
    </row>
    <row r="40" spans="1:13" ht="27" customHeight="1" x14ac:dyDescent="0.25">
      <c r="A40" s="87" t="s">
        <v>73</v>
      </c>
      <c r="B40" s="87"/>
      <c r="C40" s="87"/>
      <c r="D40" s="87"/>
      <c r="E40" s="87"/>
      <c r="F40" s="87"/>
      <c r="G40" s="87"/>
      <c r="H40" s="87"/>
      <c r="I40" s="87"/>
    </row>
    <row r="41" spans="1:13" ht="26.25" customHeight="1" x14ac:dyDescent="0.25">
      <c r="A41" s="88" t="s">
        <v>74</v>
      </c>
      <c r="B41" s="89"/>
      <c r="C41" s="89"/>
      <c r="D41" s="89"/>
      <c r="E41" s="89"/>
      <c r="F41" s="89"/>
      <c r="G41" s="89"/>
      <c r="H41" s="89"/>
      <c r="I41" s="89"/>
    </row>
    <row r="42" spans="1:13" x14ac:dyDescent="0.25">
      <c r="A42" s="79" t="s">
        <v>75</v>
      </c>
    </row>
    <row r="43" spans="1:13" ht="15.75" customHeight="1" x14ac:dyDescent="0.25">
      <c r="A43" s="79" t="s">
        <v>76</v>
      </c>
    </row>
    <row r="44" spans="1:13" ht="15" customHeight="1" x14ac:dyDescent="0.25">
      <c r="A44" s="90" t="s">
        <v>77</v>
      </c>
      <c r="B44" s="90"/>
      <c r="C44" s="90"/>
      <c r="D44" s="90"/>
      <c r="E44" s="90"/>
      <c r="F44" s="90"/>
      <c r="G44" s="90"/>
      <c r="H44" s="90"/>
      <c r="I44" s="90"/>
    </row>
    <row r="45" spans="1:13" ht="15" customHeight="1" x14ac:dyDescent="0.25">
      <c r="A45" s="70" t="s">
        <v>78</v>
      </c>
      <c r="B45" s="56"/>
      <c r="C45" s="56"/>
      <c r="D45" s="56"/>
      <c r="E45" s="56"/>
      <c r="F45" s="56"/>
      <c r="G45" s="56"/>
      <c r="H45" s="56"/>
      <c r="I45" s="56"/>
    </row>
    <row r="46" spans="1:13" x14ac:dyDescent="0.25">
      <c r="A46" s="71"/>
    </row>
    <row r="47" spans="1:13" x14ac:dyDescent="0.25">
      <c r="A47" s="71"/>
    </row>
    <row r="48" spans="1:13" x14ac:dyDescent="0.25">
      <c r="A48" s="71"/>
    </row>
    <row r="49" spans="1:9" x14ac:dyDescent="0.25">
      <c r="A49" s="72"/>
    </row>
    <row r="50" spans="1:9" x14ac:dyDescent="0.25">
      <c r="A50" s="72"/>
    </row>
    <row r="51" spans="1:9" x14ac:dyDescent="0.25">
      <c r="A51" s="73"/>
      <c r="B51" s="74"/>
      <c r="C51" s="74"/>
      <c r="D51" s="74"/>
      <c r="E51" s="74"/>
      <c r="F51" s="74"/>
      <c r="G51" s="74"/>
      <c r="H51" s="74"/>
      <c r="I51" s="74"/>
    </row>
    <row r="52" spans="1:9" x14ac:dyDescent="0.25">
      <c r="A52" s="2"/>
    </row>
    <row r="53" spans="1:9" x14ac:dyDescent="0.25">
      <c r="A53" s="73"/>
    </row>
    <row r="54" spans="1:9" x14ac:dyDescent="0.25">
      <c r="A54" s="73"/>
    </row>
  </sheetData>
  <mergeCells count="10">
    <mergeCell ref="M10:N10"/>
    <mergeCell ref="F18:H18"/>
    <mergeCell ref="F30:H30"/>
    <mergeCell ref="F31:H31"/>
    <mergeCell ref="F32:H32"/>
    <mergeCell ref="A37:I37"/>
    <mergeCell ref="A40:I40"/>
    <mergeCell ref="A41:I41"/>
    <mergeCell ref="A44:I44"/>
    <mergeCell ref="A3:A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
  <sheetViews>
    <sheetView zoomScale="109" zoomScaleNormal="109" workbookViewId="0">
      <selection activeCell="E10" sqref="E10"/>
    </sheetView>
  </sheetViews>
  <sheetFormatPr defaultRowHeight="15" x14ac:dyDescent="0.25"/>
  <cols>
    <col min="1" max="1" width="32.140625" customWidth="1"/>
    <col min="2" max="9" width="13.7109375" customWidth="1"/>
    <col min="11" max="11" width="12" customWidth="1"/>
  </cols>
  <sheetData>
    <row r="1" spans="1:13" ht="15.75" x14ac:dyDescent="0.25">
      <c r="A1" s="42" t="s">
        <v>79</v>
      </c>
    </row>
    <row r="4" spans="1:13" ht="15" customHeight="1" x14ac:dyDescent="0.25">
      <c r="A4" s="97" t="s">
        <v>80</v>
      </c>
      <c r="B4" s="44" t="s">
        <v>10</v>
      </c>
      <c r="C4" s="44" t="s">
        <v>11</v>
      </c>
      <c r="D4" s="44" t="s">
        <v>81</v>
      </c>
      <c r="E4" s="44" t="s">
        <v>13</v>
      </c>
      <c r="F4" s="44" t="s">
        <v>14</v>
      </c>
      <c r="G4" s="44" t="s">
        <v>15</v>
      </c>
      <c r="H4" s="44" t="s">
        <v>16</v>
      </c>
      <c r="I4" s="44" t="s">
        <v>17</v>
      </c>
    </row>
    <row r="5" spans="1:13" ht="51.75" x14ac:dyDescent="0.25">
      <c r="A5" s="98"/>
      <c r="B5" s="43" t="s">
        <v>82</v>
      </c>
      <c r="C5" s="43" t="s">
        <v>19</v>
      </c>
      <c r="D5" s="45" t="s">
        <v>83</v>
      </c>
      <c r="E5" s="43" t="s">
        <v>84</v>
      </c>
      <c r="F5" s="45" t="s">
        <v>85</v>
      </c>
      <c r="G5" s="45" t="s">
        <v>86</v>
      </c>
      <c r="H5" s="45" t="s">
        <v>87</v>
      </c>
      <c r="I5" s="43" t="s">
        <v>88</v>
      </c>
    </row>
    <row r="6" spans="1:13" ht="15.75" thickBot="1" x14ac:dyDescent="0.3">
      <c r="A6" s="21" t="s">
        <v>89</v>
      </c>
      <c r="B6" s="21"/>
      <c r="C6" s="21"/>
      <c r="D6" s="21"/>
      <c r="E6" s="21"/>
      <c r="F6" s="21"/>
      <c r="G6" s="21"/>
      <c r="H6" s="21"/>
      <c r="I6" s="21"/>
      <c r="K6" s="93" t="s">
        <v>35</v>
      </c>
      <c r="L6" s="94"/>
      <c r="M6" s="78"/>
    </row>
    <row r="7" spans="1:13" ht="15.75" x14ac:dyDescent="0.25">
      <c r="A7" s="21" t="s">
        <v>90</v>
      </c>
      <c r="B7" s="46">
        <v>1</v>
      </c>
      <c r="C7" s="46">
        <v>1</v>
      </c>
      <c r="D7" s="46">
        <f>B7*C7</f>
        <v>1</v>
      </c>
      <c r="E7" s="46">
        <v>0</v>
      </c>
      <c r="F7" s="46">
        <f>D7*E7</f>
        <v>0</v>
      </c>
      <c r="G7" s="46">
        <f>F7*0.05</f>
        <v>0</v>
      </c>
      <c r="H7" s="46">
        <f>F7*0.1</f>
        <v>0</v>
      </c>
      <c r="I7" s="47">
        <f>F7*$L$7+G7*$L$8+H7*$L$9</f>
        <v>0</v>
      </c>
      <c r="K7" s="76" t="s">
        <v>37</v>
      </c>
      <c r="L7" s="77">
        <v>57.07</v>
      </c>
    </row>
    <row r="8" spans="1:13" ht="15.75" x14ac:dyDescent="0.25">
      <c r="A8" s="21" t="s">
        <v>91</v>
      </c>
      <c r="B8" s="46">
        <v>2</v>
      </c>
      <c r="C8" s="46">
        <v>1</v>
      </c>
      <c r="D8" s="46">
        <f t="shared" ref="D8:D10" si="0">B8*C8</f>
        <v>2</v>
      </c>
      <c r="E8" s="46">
        <v>0</v>
      </c>
      <c r="F8" s="46">
        <f t="shared" ref="F8:F10" si="1">D8*E8</f>
        <v>0</v>
      </c>
      <c r="G8" s="46">
        <f t="shared" ref="G8:G10" si="2">F8*0.05</f>
        <v>0</v>
      </c>
      <c r="H8" s="46">
        <f t="shared" ref="H8:H10" si="3">F8*0.1</f>
        <v>0</v>
      </c>
      <c r="I8" s="47">
        <f>F8*$L$7+G8*$L$8+H8*$L$9</f>
        <v>0</v>
      </c>
      <c r="K8" s="9" t="s">
        <v>39</v>
      </c>
      <c r="L8" s="10">
        <v>76.91</v>
      </c>
    </row>
    <row r="9" spans="1:13" ht="16.5" thickBot="1" x14ac:dyDescent="0.3">
      <c r="A9" s="21" t="s">
        <v>92</v>
      </c>
      <c r="B9" s="46">
        <v>2</v>
      </c>
      <c r="C9" s="46">
        <v>1</v>
      </c>
      <c r="D9" s="46">
        <f t="shared" si="0"/>
        <v>2</v>
      </c>
      <c r="E9" s="46">
        <f>ROUND(0.05*2900,0)</f>
        <v>145</v>
      </c>
      <c r="F9" s="46">
        <f>D9*E9</f>
        <v>290</v>
      </c>
      <c r="G9" s="46">
        <f t="shared" si="2"/>
        <v>14.5</v>
      </c>
      <c r="H9" s="48">
        <f t="shared" si="3"/>
        <v>29</v>
      </c>
      <c r="I9" s="49">
        <f>F9*$L$7+G9*$L$8+H9*$L$9</f>
        <v>18561.014999999999</v>
      </c>
      <c r="K9" s="11" t="s">
        <v>41</v>
      </c>
      <c r="L9" s="12">
        <v>30.88</v>
      </c>
    </row>
    <row r="10" spans="1:13" ht="15.75" x14ac:dyDescent="0.25">
      <c r="A10" s="21" t="s">
        <v>93</v>
      </c>
      <c r="B10" s="46">
        <v>2</v>
      </c>
      <c r="C10" s="46">
        <v>1</v>
      </c>
      <c r="D10" s="46">
        <f t="shared" si="0"/>
        <v>2</v>
      </c>
      <c r="E10" s="46">
        <f>ROUND(0.05*2900,0)</f>
        <v>145</v>
      </c>
      <c r="F10" s="46">
        <f t="shared" si="1"/>
        <v>290</v>
      </c>
      <c r="G10" s="46">
        <f t="shared" si="2"/>
        <v>14.5</v>
      </c>
      <c r="H10" s="46">
        <f t="shared" si="3"/>
        <v>29</v>
      </c>
      <c r="I10" s="49">
        <f>F10*$L$7+G10*$L$8+H10*$L$9</f>
        <v>18561.014999999999</v>
      </c>
    </row>
    <row r="11" spans="1:13" ht="16.5" x14ac:dyDescent="0.25">
      <c r="A11" s="50" t="s">
        <v>94</v>
      </c>
      <c r="B11" s="51"/>
      <c r="C11" s="51"/>
      <c r="D11" s="51"/>
      <c r="E11" s="52"/>
      <c r="F11" s="99">
        <f>SUM(F7:H10)</f>
        <v>667</v>
      </c>
      <c r="G11" s="100"/>
      <c r="H11" s="101"/>
      <c r="I11" s="53">
        <f>ROUND(SUM(I7:I10),-2)</f>
        <v>37100</v>
      </c>
    </row>
    <row r="13" spans="1:13" x14ac:dyDescent="0.25">
      <c r="A13" s="54" t="s">
        <v>68</v>
      </c>
    </row>
    <row r="14" spans="1:13" ht="50.25" customHeight="1" x14ac:dyDescent="0.25">
      <c r="A14" s="102" t="s">
        <v>95</v>
      </c>
      <c r="B14" s="103"/>
      <c r="C14" s="103"/>
      <c r="D14" s="103"/>
      <c r="E14" s="103"/>
      <c r="F14" s="103"/>
      <c r="G14" s="103"/>
      <c r="H14" s="103"/>
      <c r="I14" s="103"/>
    </row>
    <row r="15" spans="1:13" x14ac:dyDescent="0.25">
      <c r="A15" s="55" t="s">
        <v>96</v>
      </c>
    </row>
    <row r="16" spans="1:13" ht="24" customHeight="1" x14ac:dyDescent="0.25">
      <c r="A16" s="87" t="s">
        <v>97</v>
      </c>
      <c r="B16" s="87"/>
      <c r="C16" s="87"/>
      <c r="D16" s="87"/>
      <c r="E16" s="87"/>
      <c r="F16" s="87"/>
      <c r="G16" s="87"/>
      <c r="H16" s="87"/>
      <c r="I16" s="87"/>
    </row>
    <row r="17" spans="1:9" ht="25.5" customHeight="1" x14ac:dyDescent="0.25">
      <c r="A17" s="87" t="s">
        <v>98</v>
      </c>
      <c r="B17" s="87"/>
      <c r="C17" s="87"/>
      <c r="D17" s="87"/>
      <c r="E17" s="87"/>
      <c r="F17" s="87"/>
      <c r="G17" s="87"/>
      <c r="H17" s="87"/>
      <c r="I17" s="87"/>
    </row>
    <row r="18" spans="1:9" x14ac:dyDescent="0.25">
      <c r="A18" s="55" t="s">
        <v>99</v>
      </c>
    </row>
    <row r="19" spans="1:9" x14ac:dyDescent="0.25">
      <c r="A19" s="57" t="s">
        <v>100</v>
      </c>
    </row>
  </sheetData>
  <mergeCells count="6">
    <mergeCell ref="A17:I17"/>
    <mergeCell ref="K6:L6"/>
    <mergeCell ref="A4:A5"/>
    <mergeCell ref="F11:H11"/>
    <mergeCell ref="A14:I14"/>
    <mergeCell ref="A16:I16"/>
  </mergeCells>
  <pageMargins left="0.7" right="0.7" top="0.75" bottom="0.75" header="0.3" footer="0.3"/>
  <pageSetup orientation="portrait" verticalDpi="0" r:id="rId1"/>
  <ignoredErrors>
    <ignoredError sqref="E9:E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CFDC-53C8-4250-BE97-7E73A6E646BB}">
  <dimension ref="A1:J4"/>
  <sheetViews>
    <sheetView workbookViewId="0">
      <selection activeCell="A3" sqref="A3:J4"/>
    </sheetView>
  </sheetViews>
  <sheetFormatPr defaultRowHeight="15" x14ac:dyDescent="0.25"/>
  <sheetData>
    <row r="1" spans="1:10" ht="15.75" x14ac:dyDescent="0.25">
      <c r="A1" s="104" t="s">
        <v>101</v>
      </c>
      <c r="B1" s="104"/>
      <c r="C1" s="104"/>
      <c r="D1" s="104"/>
      <c r="E1" s="104"/>
      <c r="F1" s="104"/>
      <c r="G1" s="104"/>
      <c r="H1" s="104"/>
      <c r="I1" s="104"/>
      <c r="J1" s="104"/>
    </row>
    <row r="2" spans="1:10" ht="15.75" x14ac:dyDescent="0.25">
      <c r="A2" s="75"/>
    </row>
    <row r="3" spans="1:10" x14ac:dyDescent="0.25">
      <c r="A3" s="105" t="s">
        <v>102</v>
      </c>
      <c r="B3" s="105"/>
      <c r="C3" s="105"/>
      <c r="D3" s="105"/>
      <c r="E3" s="105"/>
      <c r="F3" s="105"/>
      <c r="G3" s="105"/>
      <c r="H3" s="105"/>
      <c r="I3" s="105"/>
      <c r="J3" s="105"/>
    </row>
    <row r="4" spans="1:10" x14ac:dyDescent="0.25">
      <c r="A4" s="105"/>
      <c r="B4" s="105"/>
      <c r="C4" s="105"/>
      <c r="D4" s="105"/>
      <c r="E4" s="105"/>
      <c r="F4" s="105"/>
      <c r="G4" s="105"/>
      <c r="H4" s="105"/>
      <c r="I4" s="105"/>
      <c r="J4" s="105"/>
    </row>
  </sheetData>
  <mergeCells count="2">
    <mergeCell ref="A1:J1"/>
    <mergeCell ref="A3: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122E-AC9C-4B5C-A4E6-C46D67D894D5}">
  <dimension ref="A1:E8"/>
  <sheetViews>
    <sheetView topLeftCell="A3" workbookViewId="0">
      <selection activeCell="E12" sqref="E12"/>
    </sheetView>
  </sheetViews>
  <sheetFormatPr defaultColWidth="13.7109375" defaultRowHeight="12.75" x14ac:dyDescent="0.2"/>
  <cols>
    <col min="1" max="1" width="29.7109375" style="3" customWidth="1"/>
    <col min="2" max="5" width="26.42578125" style="3" customWidth="1"/>
    <col min="6" max="8" width="13.7109375" style="3"/>
    <col min="9" max="9" width="25.7109375" style="3" customWidth="1"/>
    <col min="10" max="11" width="13.7109375" style="3"/>
    <col min="12" max="12" width="15.7109375" style="3" customWidth="1"/>
    <col min="13" max="16384" width="13.7109375" style="3"/>
  </cols>
  <sheetData>
    <row r="1" spans="1:5" ht="15.75" x14ac:dyDescent="0.2">
      <c r="A1" s="108" t="s">
        <v>103</v>
      </c>
      <c r="B1" s="108"/>
      <c r="C1" s="108"/>
      <c r="D1" s="108"/>
      <c r="E1" s="108"/>
    </row>
    <row r="2" spans="1:5" x14ac:dyDescent="0.2">
      <c r="A2" s="6" t="s">
        <v>10</v>
      </c>
      <c r="B2" s="6" t="s">
        <v>11</v>
      </c>
      <c r="C2" s="6" t="s">
        <v>12</v>
      </c>
      <c r="D2" s="6" t="s">
        <v>13</v>
      </c>
      <c r="E2" s="6" t="s">
        <v>14</v>
      </c>
    </row>
    <row r="3" spans="1:5" ht="66" customHeight="1" x14ac:dyDescent="0.2">
      <c r="A3" s="6" t="s">
        <v>104</v>
      </c>
      <c r="B3" s="6" t="s">
        <v>2</v>
      </c>
      <c r="C3" s="6" t="s">
        <v>105</v>
      </c>
      <c r="D3" s="6" t="s">
        <v>106</v>
      </c>
      <c r="E3" s="6" t="s">
        <v>107</v>
      </c>
    </row>
    <row r="4" spans="1:5" ht="22.5" customHeight="1" x14ac:dyDescent="0.2">
      <c r="A4" s="7" t="s">
        <v>108</v>
      </c>
      <c r="B4" s="8">
        <v>0</v>
      </c>
      <c r="C4" s="8">
        <v>1</v>
      </c>
      <c r="D4" s="6" t="s">
        <v>27</v>
      </c>
      <c r="E4" s="6">
        <f>B4*C4</f>
        <v>0</v>
      </c>
    </row>
    <row r="5" spans="1:5" ht="30.75" customHeight="1" x14ac:dyDescent="0.2">
      <c r="A5" s="7" t="s">
        <v>109</v>
      </c>
      <c r="B5" s="8">
        <v>0</v>
      </c>
      <c r="C5" s="8">
        <v>1</v>
      </c>
      <c r="D5" s="6" t="s">
        <v>27</v>
      </c>
      <c r="E5" s="6">
        <f t="shared" ref="E5" si="0">B5*C5</f>
        <v>0</v>
      </c>
    </row>
    <row r="6" spans="1:5" ht="20.25" customHeight="1" x14ac:dyDescent="0.2">
      <c r="A6" s="7" t="s">
        <v>110</v>
      </c>
      <c r="B6" s="8">
        <v>145</v>
      </c>
      <c r="C6" s="8">
        <v>1</v>
      </c>
      <c r="D6" s="6">
        <v>2755</v>
      </c>
      <c r="E6" s="6">
        <f>B6*C6+D6</f>
        <v>2900</v>
      </c>
    </row>
    <row r="7" spans="1:5" ht="18.75" customHeight="1" x14ac:dyDescent="0.2">
      <c r="A7" s="7" t="s">
        <v>111</v>
      </c>
      <c r="B7" s="8">
        <v>145</v>
      </c>
      <c r="C7" s="8">
        <v>1</v>
      </c>
      <c r="D7" s="6" t="s">
        <v>27</v>
      </c>
      <c r="E7" s="6">
        <f>B7*C7</f>
        <v>145</v>
      </c>
    </row>
    <row r="8" spans="1:5" ht="15" customHeight="1" x14ac:dyDescent="0.2">
      <c r="A8" s="5"/>
      <c r="B8" s="6"/>
      <c r="C8" s="106" t="s">
        <v>112</v>
      </c>
      <c r="D8" s="107"/>
      <c r="E8" s="1">
        <f>ROUND(SUM(E4:E7),0)</f>
        <v>3045</v>
      </c>
    </row>
  </sheetData>
  <mergeCells count="2">
    <mergeCell ref="C8:D8"/>
    <mergeCell ref="A1:E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0310-8D6C-4048-8B32-207AD9D30E3B}">
  <dimension ref="A1:F9"/>
  <sheetViews>
    <sheetView workbookViewId="0">
      <selection activeCell="B12" sqref="B12"/>
    </sheetView>
  </sheetViews>
  <sheetFormatPr defaultRowHeight="15" x14ac:dyDescent="0.25"/>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x14ac:dyDescent="0.25">
      <c r="A1" s="108" t="s">
        <v>2</v>
      </c>
      <c r="B1" s="108"/>
      <c r="C1" s="108"/>
      <c r="D1" s="108"/>
      <c r="E1" s="108"/>
      <c r="F1" s="108"/>
    </row>
    <row r="2" spans="1:6" ht="25.5" x14ac:dyDescent="0.25">
      <c r="A2" s="4"/>
      <c r="B2" s="109" t="s">
        <v>113</v>
      </c>
      <c r="C2" s="109"/>
      <c r="D2" s="5" t="s">
        <v>114</v>
      </c>
      <c r="E2" s="5"/>
      <c r="F2" s="5"/>
    </row>
    <row r="3" spans="1:6" x14ac:dyDescent="0.25">
      <c r="A3" s="5"/>
      <c r="B3" s="6" t="s">
        <v>10</v>
      </c>
      <c r="C3" s="6" t="s">
        <v>11</v>
      </c>
      <c r="D3" s="6" t="s">
        <v>12</v>
      </c>
      <c r="E3" s="6" t="s">
        <v>13</v>
      </c>
      <c r="F3" s="6" t="s">
        <v>14</v>
      </c>
    </row>
    <row r="4" spans="1:6" ht="51" x14ac:dyDescent="0.25">
      <c r="A4" s="6" t="s">
        <v>115</v>
      </c>
      <c r="B4" s="5" t="s">
        <v>116</v>
      </c>
      <c r="C4" s="5" t="s">
        <v>117</v>
      </c>
      <c r="D4" s="5" t="s">
        <v>118</v>
      </c>
      <c r="E4" s="5" t="s">
        <v>119</v>
      </c>
      <c r="F4" s="5" t="s">
        <v>120</v>
      </c>
    </row>
    <row r="5" spans="1:6" x14ac:dyDescent="0.25">
      <c r="A5" s="6">
        <v>1</v>
      </c>
      <c r="B5" s="6">
        <v>0</v>
      </c>
      <c r="C5" s="6">
        <v>145</v>
      </c>
      <c r="D5" s="6">
        <v>2755</v>
      </c>
      <c r="E5" s="6">
        <v>0</v>
      </c>
      <c r="F5" s="6">
        <f>B5+C5+D5-E5</f>
        <v>2900</v>
      </c>
    </row>
    <row r="6" spans="1:6" x14ac:dyDescent="0.25">
      <c r="A6" s="6">
        <v>2</v>
      </c>
      <c r="B6" s="6">
        <v>0</v>
      </c>
      <c r="C6" s="6">
        <v>145</v>
      </c>
      <c r="D6" s="6">
        <v>2755</v>
      </c>
      <c r="E6" s="6">
        <v>0</v>
      </c>
      <c r="F6" s="6">
        <f t="shared" ref="F6:F7" si="0">B6+C6+D6-E6</f>
        <v>2900</v>
      </c>
    </row>
    <row r="7" spans="1:6" x14ac:dyDescent="0.25">
      <c r="A7" s="6">
        <v>3</v>
      </c>
      <c r="B7" s="6">
        <v>0</v>
      </c>
      <c r="C7" s="6">
        <v>145</v>
      </c>
      <c r="D7" s="6">
        <v>2755</v>
      </c>
      <c r="E7" s="6">
        <v>0</v>
      </c>
      <c r="F7" s="6">
        <f t="shared" si="0"/>
        <v>2900</v>
      </c>
    </row>
    <row r="8" spans="1:6" x14ac:dyDescent="0.25">
      <c r="A8" s="5" t="s">
        <v>121</v>
      </c>
      <c r="B8" s="6">
        <f>AVERAGE(B5:B7)</f>
        <v>0</v>
      </c>
      <c r="C8" s="6">
        <f>AVERAGE(C5:C7)</f>
        <v>145</v>
      </c>
      <c r="D8" s="6">
        <f t="shared" ref="D8:E8" si="1">AVERAGE(D5:D7)</f>
        <v>2755</v>
      </c>
      <c r="E8" s="6">
        <f t="shared" si="1"/>
        <v>0</v>
      </c>
      <c r="F8" s="6">
        <f>AVERAGE(F5:F7)</f>
        <v>2900</v>
      </c>
    </row>
    <row r="9" spans="1:6" ht="15.75" x14ac:dyDescent="0.25">
      <c r="A9" s="110" t="s">
        <v>122</v>
      </c>
      <c r="B9" s="110"/>
      <c r="C9" s="110"/>
      <c r="D9" s="110"/>
      <c r="E9" s="110"/>
      <c r="F9" s="110"/>
    </row>
  </sheetData>
  <mergeCells count="3">
    <mergeCell ref="A1:F1"/>
    <mergeCell ref="B2:C2"/>
    <mergeCell ref="A9: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2025-01-07T14:37:09+00:00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B0D9816-E2AD-40A0-B816-8226003E6037}"/>
</file>

<file path=customXml/itemProps2.xml><?xml version="1.0" encoding="utf-8"?>
<ds:datastoreItem xmlns:ds="http://schemas.openxmlformats.org/officeDocument/2006/customXml" ds:itemID="{606AD44F-093B-43E7-BBCD-BD58E4C9F56F}">
  <ds:schemaRefs>
    <ds:schemaRef ds:uri="http://schemas.microsoft.com/office/2006/metadata/properties"/>
    <ds:schemaRef ds:uri="http://schemas.microsoft.com/office/infopath/2007/PartnerControls"/>
    <ds:schemaRef ds:uri="1891fcec-84c2-4840-9468-b51a784ab0d1"/>
    <ds:schemaRef ds:uri="4d6aed1e-57d3-46e3-9aba-f706adbce63b"/>
  </ds:schemaRefs>
</ds:datastoreItem>
</file>

<file path=customXml/itemProps3.xml><?xml version="1.0" encoding="utf-8"?>
<ds:datastoreItem xmlns:ds="http://schemas.openxmlformats.org/officeDocument/2006/customXml" ds:itemID="{0A59BA53-CC14-49FE-933F-17346B204A0A}">
  <ds:schemaRefs>
    <ds:schemaRef ds:uri="http://schemas.microsoft.com/sharepoint/v3/contenttype/forms"/>
  </ds:schemaRefs>
</ds:datastoreItem>
</file>

<file path=customXml/itemProps4.xml><?xml version="1.0" encoding="utf-8"?>
<ds:datastoreItem xmlns:ds="http://schemas.openxmlformats.org/officeDocument/2006/customXml" ds:itemID="{726AD6DD-FE10-4C01-92B9-95719A6471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 1</vt:lpstr>
      <vt:lpstr>Table 2</vt:lpstr>
      <vt:lpstr>Capital O&amp;M</vt:lpstr>
      <vt:lpstr>Responses</vt:lpstr>
      <vt:lpstr>Respondents</vt:lpstr>
      <vt:lpstr>'Table 2'!OLE_LINK1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Layton</dc:creator>
  <cp:keywords/>
  <dc:description/>
  <cp:lastModifiedBy>ERG</cp:lastModifiedBy>
  <cp:revision/>
  <dcterms:created xsi:type="dcterms:W3CDTF">2017-05-01T19:56:52Z</dcterms:created>
  <dcterms:modified xsi:type="dcterms:W3CDTF">2025-01-07T14:31:26Z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ies>
</file>