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DD\Rules and ICs\ICs\0584-NEW (Demos &amp; State Options Report)\Information Collection Request (ICR) Package\Appendices - Demo Only\"/>
    </mc:Choice>
  </mc:AlternateContent>
  <xr:revisionPtr revIDLastSave="0" documentId="13_ncr:1_{12307EA0-BCF0-4616-B39D-ADFCB047AC69}" xr6:coauthVersionLast="47" xr6:coauthVersionMax="47" xr10:uidLastSave="{00000000-0000-0000-0000-000000000000}"/>
  <bookViews>
    <workbookView xWindow="-375" yWindow="345" windowWidth="23295" windowHeight="15480" activeTab="1" xr2:uid="{22941EA0-0968-4B85-ADAF-7D0C33C29794}"/>
  </bookViews>
  <sheets>
    <sheet name="Annual Csts to Resp" sheetId="2" r:id="rId1"/>
    <sheet name="Annual Csts to Gov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3" l="1"/>
  <c r="K12" i="3" s="1"/>
  <c r="I12" i="3"/>
  <c r="I11" i="3"/>
  <c r="O10" i="2"/>
  <c r="O11" i="2"/>
  <c r="O12" i="2"/>
  <c r="O13" i="2"/>
  <c r="O9" i="2"/>
  <c r="O7" i="2"/>
  <c r="O6" i="2"/>
  <c r="D11" i="3"/>
  <c r="D12" i="3" s="1"/>
  <c r="L6" i="2"/>
  <c r="E11" i="3"/>
  <c r="E12" i="3" s="1"/>
  <c r="E7" i="2" l="1"/>
  <c r="G7" i="2" s="1"/>
  <c r="I7" i="2" s="1"/>
  <c r="L7" i="2" s="1"/>
  <c r="K12" i="2"/>
  <c r="G11" i="2"/>
  <c r="F10" i="3"/>
  <c r="G10" i="3" s="1"/>
  <c r="H10" i="3" s="1"/>
  <c r="F6" i="3" l="1"/>
  <c r="F7" i="3"/>
  <c r="F8" i="3"/>
  <c r="G8" i="3" s="1"/>
  <c r="H8" i="3" s="1"/>
  <c r="F9" i="3"/>
  <c r="F5" i="3"/>
  <c r="C11" i="3"/>
  <c r="C12" i="3" s="1"/>
  <c r="G9" i="3" l="1"/>
  <c r="H9" i="3" s="1"/>
  <c r="G7" i="3"/>
  <c r="H7" i="3"/>
  <c r="F11" i="3"/>
  <c r="F12" i="3" s="1"/>
  <c r="G6" i="3" l="1"/>
  <c r="H6" i="3" s="1"/>
  <c r="G5" i="3"/>
  <c r="H5" i="3" s="1"/>
  <c r="H11" i="3" l="1"/>
  <c r="H12" i="3" s="1"/>
  <c r="G11" i="3"/>
  <c r="G12" i="3" s="1"/>
  <c r="K9" i="2"/>
  <c r="E6" i="2" l="1"/>
  <c r="G6" i="2" l="1"/>
  <c r="E13" i="2"/>
  <c r="I6" i="2"/>
  <c r="K11" i="2"/>
  <c r="I11" i="2"/>
  <c r="K10" i="2"/>
  <c r="G10" i="2"/>
  <c r="I10" i="2" s="1"/>
  <c r="G9" i="2"/>
  <c r="G12" i="2" l="1"/>
  <c r="L10" i="2"/>
  <c r="L11" i="2"/>
  <c r="I9" i="2"/>
  <c r="L9" i="2" l="1"/>
  <c r="L12" i="2" s="1"/>
  <c r="L13" i="2" s="1"/>
  <c r="I12" i="2"/>
  <c r="F12" i="2"/>
  <c r="G13" i="2"/>
  <c r="F13" i="2" s="1"/>
  <c r="H12" i="2" l="1"/>
  <c r="I13" i="2"/>
  <c r="H13" i="2" s="1"/>
</calcChain>
</file>

<file path=xl/sharedStrings.xml><?xml version="1.0" encoding="utf-8"?>
<sst xmlns="http://schemas.openxmlformats.org/spreadsheetml/2006/main" count="65" uniqueCount="51">
  <si>
    <t>Respondent Category</t>
  </si>
  <si>
    <t xml:space="preserve"> Type of Respondent</t>
  </si>
  <si>
    <t>Burden Activity</t>
  </si>
  <si>
    <t xml:space="preserve"> Estimated Number of Respondents </t>
  </si>
  <si>
    <t>Responses per Respondent</t>
  </si>
  <si>
    <t xml:space="preserve">Total Annual Responses </t>
  </si>
  <si>
    <t xml:space="preserve">Estimated Hours Per Response </t>
  </si>
  <si>
    <t xml:space="preserve">Estimated Total Burden Hours </t>
  </si>
  <si>
    <t>Base Hourly Wage Rate (See BLS)</t>
  </si>
  <si>
    <t>Fully-Loaded Wage Rate</t>
  </si>
  <si>
    <t>Total Annualized Cost of Respondent Burden</t>
  </si>
  <si>
    <t>State Government</t>
  </si>
  <si>
    <t>SNAP State Agencies</t>
  </si>
  <si>
    <t>Preparing and submitting a new demonstration project request</t>
  </si>
  <si>
    <t>https://www.bls.gov/oes/current/oes434061.htm</t>
  </si>
  <si>
    <t>Preparing and submitting modifications and extensions</t>
  </si>
  <si>
    <t>Preparing and submitting data reports.</t>
  </si>
  <si>
    <t>Reporting</t>
  </si>
  <si>
    <t>SNAP Households</t>
  </si>
  <si>
    <t>Number of supplemental cases needed to meet 200 minimum sample size for all cost neutrality reports **</t>
  </si>
  <si>
    <t>** Estimates based on FY2022 data</t>
  </si>
  <si>
    <t>* Burden to individual SNAP households is new in the ICR.</t>
  </si>
  <si>
    <t>Activities</t>
  </si>
  <si>
    <t>Hours Spent on Collection</t>
  </si>
  <si>
    <t>Total Cost</t>
  </si>
  <si>
    <t>Fringe Benefits Cost for Staff (0.33)</t>
  </si>
  <si>
    <t>Overall  Cost w/ Fringe Benefits for Staff</t>
  </si>
  <si>
    <t>N/A</t>
  </si>
  <si>
    <t>Estimates of Annualized Cost to Federal Government</t>
  </si>
  <si>
    <t>Number of Collections</t>
  </si>
  <si>
    <t>Program Analyst GS 13 Step 1 Estimates of Annualized Cost to Federal Government for reviewing data reports</t>
  </si>
  <si>
    <t>50% Reimbursement Cost to States for reporting administrative cost</t>
  </si>
  <si>
    <t>Program Analyst GS 13 Step 1 Estimates of Annualized Cost to Federal Government for reviewing modification and extension requests</t>
  </si>
  <si>
    <t>Program Analyst GS 13 Step 1 Estimates of Annualized Cost to Federal Government for analyzing data reports</t>
  </si>
  <si>
    <t>Costs or Hourly Wage Rate</t>
  </si>
  <si>
    <t>Program Analyst GS 13 Step 1 Estimates of Annualized Cost to Federal Government for reviewing new demonstration project requests</t>
  </si>
  <si>
    <t>Households</t>
  </si>
  <si>
    <t>State Agencies</t>
  </si>
  <si>
    <t>Subtotal State Agencies</t>
  </si>
  <si>
    <t>Subtotal Individuals/Households</t>
  </si>
  <si>
    <t>Grand Total Households + State Agencies</t>
  </si>
  <si>
    <t>Branch Chief GS 14 Step 1 Estimates of Annualized Cost to Federal Government for reviewing new demonstration project requests</t>
  </si>
  <si>
    <t>Branch Chief GS 14 Step 1 Estimates of Annualized Cost to Federal Government for reviewing modification and extension requests</t>
  </si>
  <si>
    <t>Sub Total Cost to Government of Demonstration Projects</t>
  </si>
  <si>
    <t xml:space="preserve">Grand Total Cost to Federal Government </t>
  </si>
  <si>
    <t>https://www.opm.gov/policy-data-oversight/pay-leave/salaries-wages/salary-tables/pdf/2024/GS_h.pdf</t>
  </si>
  <si>
    <t>Individuals / Households</t>
  </si>
  <si>
    <t>Burden Hours in Use without a Valid OMB Control Number</t>
  </si>
  <si>
    <t>Previously Approved Burden Hours</t>
  </si>
  <si>
    <t>Difference Due to Adjustments</t>
  </si>
  <si>
    <t>Differences Due to Program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</si>
</sst>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u/>
      <sz val="8"/>
      <color theme="1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8"/>
      <name val="Times New Roman"/>
      <family val="1"/>
    </font>
    <font>
      <sz val="8"/>
      <color rgb="FFFF0000"/>
      <name val="Times New Roman"/>
      <family val="1"/>
    </font>
    <font>
      <sz val="9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0" xfId="3"/>
    <xf numFmtId="44" fontId="0" fillId="0" borderId="0" xfId="0" applyNumberFormat="1"/>
    <xf numFmtId="0" fontId="10" fillId="0" borderId="0" xfId="0" applyFont="1"/>
    <xf numFmtId="0" fontId="11" fillId="0" borderId="0" xfId="0" applyFont="1"/>
    <xf numFmtId="0" fontId="9" fillId="6" borderId="1" xfId="0" applyFont="1" applyFill="1" applyBorder="1" applyAlignment="1">
      <alignment horizontal="center" vertical="center"/>
    </xf>
    <xf numFmtId="165" fontId="9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wrapText="1"/>
    </xf>
    <xf numFmtId="0" fontId="6" fillId="0" borderId="0" xfId="3" applyFont="1" applyAlignment="1">
      <alignment horizontal="left" wrapText="1"/>
    </xf>
    <xf numFmtId="0" fontId="16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65" fontId="4" fillId="8" borderId="1" xfId="0" applyNumberFormat="1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66" fontId="9" fillId="0" borderId="1" xfId="2" applyNumberFormat="1" applyFont="1" applyFill="1" applyBorder="1" applyAlignment="1">
      <alignment horizontal="center" vertical="center"/>
    </xf>
    <xf numFmtId="166" fontId="9" fillId="0" borderId="1" xfId="2" applyNumberFormat="1" applyFont="1" applyBorder="1" applyAlignment="1">
      <alignment horizontal="center" vertical="center"/>
    </xf>
    <xf numFmtId="166" fontId="9" fillId="6" borderId="1" xfId="2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6" fontId="9" fillId="6" borderId="1" xfId="0" applyNumberFormat="1" applyFont="1" applyFill="1" applyBorder="1" applyAlignment="1">
      <alignment horizontal="center" vertical="center"/>
    </xf>
    <xf numFmtId="166" fontId="9" fillId="4" borderId="1" xfId="2" applyNumberFormat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ls.gov/oes/current/oes434061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pm.gov/policy-data-oversight/pay-leave/salaries-wages/salary-tables/pdf/2024/GS_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09F64-8998-4800-8164-5B7C824AB4A2}">
  <dimension ref="B3:P18"/>
  <sheetViews>
    <sheetView zoomScale="99" zoomScaleNormal="145" workbookViewId="0">
      <selection activeCell="J9" sqref="J9:L13"/>
    </sheetView>
  </sheetViews>
  <sheetFormatPr defaultRowHeight="15" x14ac:dyDescent="0.25"/>
  <cols>
    <col min="1" max="1" width="3.7109375" customWidth="1"/>
    <col min="2" max="2" width="12.7109375" customWidth="1"/>
    <col min="3" max="3" width="13.140625" customWidth="1"/>
    <col min="4" max="4" width="17.85546875" customWidth="1"/>
    <col min="5" max="5" width="12.7109375" customWidth="1"/>
    <col min="6" max="6" width="13.28515625" customWidth="1"/>
    <col min="7" max="7" width="11.42578125" customWidth="1"/>
    <col min="8" max="8" width="10.85546875" customWidth="1"/>
    <col min="9" max="9" width="10.28515625" customWidth="1"/>
    <col min="10" max="10" width="10.5703125" bestFit="1" customWidth="1"/>
    <col min="11" max="11" width="10.7109375" customWidth="1"/>
    <col min="12" max="12" width="14.42578125" customWidth="1"/>
    <col min="13" max="13" width="14" customWidth="1"/>
    <col min="14" max="14" width="12.140625" customWidth="1"/>
    <col min="15" max="15" width="13.5703125" customWidth="1"/>
    <col min="16" max="16" width="17.140625" customWidth="1"/>
    <col min="17" max="19" width="9.7109375" customWidth="1"/>
  </cols>
  <sheetData>
    <row r="3" spans="2:16" ht="56.25" x14ac:dyDescent="0.25">
      <c r="B3" s="1" t="s">
        <v>0</v>
      </c>
      <c r="C3" s="2" t="s">
        <v>1</v>
      </c>
      <c r="D3" s="2" t="s">
        <v>2</v>
      </c>
      <c r="E3" s="2" t="s">
        <v>3</v>
      </c>
      <c r="F3" s="3" t="s">
        <v>4</v>
      </c>
      <c r="G3" s="4" t="s">
        <v>5</v>
      </c>
      <c r="H3" s="3" t="s">
        <v>6</v>
      </c>
      <c r="I3" s="2" t="s">
        <v>7</v>
      </c>
      <c r="J3" s="2" t="s">
        <v>8</v>
      </c>
      <c r="K3" s="1" t="s">
        <v>9</v>
      </c>
      <c r="L3" s="2" t="s">
        <v>10</v>
      </c>
      <c r="M3" s="23" t="s">
        <v>47</v>
      </c>
      <c r="N3" s="23" t="s">
        <v>48</v>
      </c>
      <c r="O3" s="23" t="s">
        <v>49</v>
      </c>
      <c r="P3" s="23" t="s">
        <v>50</v>
      </c>
    </row>
    <row r="4" spans="2:16" x14ac:dyDescent="0.25">
      <c r="B4" s="24" t="s">
        <v>17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2:16" ht="15" customHeight="1" x14ac:dyDescent="0.25">
      <c r="B5" s="25" t="s">
        <v>36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2:16" ht="56.25" x14ac:dyDescent="0.25">
      <c r="B6" s="5" t="s">
        <v>46</v>
      </c>
      <c r="C6" s="5" t="s">
        <v>18</v>
      </c>
      <c r="D6" s="5" t="s">
        <v>19</v>
      </c>
      <c r="E6" s="8">
        <f>2550+3727</f>
        <v>6277</v>
      </c>
      <c r="F6" s="8">
        <v>1</v>
      </c>
      <c r="G6" s="8">
        <f>E6*F6</f>
        <v>6277</v>
      </c>
      <c r="H6" s="9">
        <v>0.5</v>
      </c>
      <c r="I6" s="9">
        <f>H6*G6</f>
        <v>3138.5</v>
      </c>
      <c r="J6" s="47">
        <v>7.25</v>
      </c>
      <c r="K6" s="47">
        <v>7.25</v>
      </c>
      <c r="L6" s="48">
        <f>I6*K6</f>
        <v>22754.125</v>
      </c>
      <c r="M6" s="30">
        <v>3138.5</v>
      </c>
      <c r="N6" s="31">
        <v>0</v>
      </c>
      <c r="O6" s="30">
        <f>M6</f>
        <v>3138.5</v>
      </c>
      <c r="P6" s="31">
        <v>0</v>
      </c>
    </row>
    <row r="7" spans="2:16" ht="15" customHeight="1" x14ac:dyDescent="0.25">
      <c r="B7" s="26" t="s">
        <v>39</v>
      </c>
      <c r="C7" s="26"/>
      <c r="D7" s="26"/>
      <c r="E7" s="17">
        <f>2550+3727</f>
        <v>6277</v>
      </c>
      <c r="F7" s="17">
        <v>1</v>
      </c>
      <c r="G7" s="17">
        <f>E7*F7</f>
        <v>6277</v>
      </c>
      <c r="H7" s="18">
        <v>0.5</v>
      </c>
      <c r="I7" s="18">
        <f>H7*G7</f>
        <v>3138.5</v>
      </c>
      <c r="J7" s="49">
        <v>7.25</v>
      </c>
      <c r="K7" s="49">
        <v>7.25</v>
      </c>
      <c r="L7" s="49">
        <f>I7*K7</f>
        <v>22754.125</v>
      </c>
      <c r="M7" s="32">
        <v>3138.5</v>
      </c>
      <c r="N7" s="32">
        <v>0</v>
      </c>
      <c r="O7" s="32">
        <f>M7</f>
        <v>3138.5</v>
      </c>
      <c r="P7" s="32">
        <v>0</v>
      </c>
    </row>
    <row r="8" spans="2:16" ht="15" customHeight="1" x14ac:dyDescent="0.25">
      <c r="B8" s="27" t="s">
        <v>37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2:16" ht="56.25" customHeight="1" x14ac:dyDescent="0.25">
      <c r="B9" s="5" t="s">
        <v>11</v>
      </c>
      <c r="C9" s="5" t="s">
        <v>12</v>
      </c>
      <c r="D9" s="5" t="s">
        <v>13</v>
      </c>
      <c r="E9" s="8">
        <v>10</v>
      </c>
      <c r="F9" s="8">
        <v>1</v>
      </c>
      <c r="G9" s="8">
        <f>E9*F9</f>
        <v>10</v>
      </c>
      <c r="H9" s="9">
        <v>1105.2308</v>
      </c>
      <c r="I9" s="9">
        <f>H9*G9</f>
        <v>11052.308000000001</v>
      </c>
      <c r="J9" s="48">
        <v>23.22</v>
      </c>
      <c r="K9" s="48">
        <f>J9+(J9*0.33)</f>
        <v>30.8826</v>
      </c>
      <c r="L9" s="50">
        <f>I9*K9</f>
        <v>341324.0070408</v>
      </c>
      <c r="M9" s="31">
        <v>11052.308000000001</v>
      </c>
      <c r="N9" s="8">
        <v>0</v>
      </c>
      <c r="O9" s="31">
        <f>M9</f>
        <v>11052.308000000001</v>
      </c>
      <c r="P9" s="31">
        <v>0</v>
      </c>
    </row>
    <row r="10" spans="2:16" ht="33.75" x14ac:dyDescent="0.25">
      <c r="B10" s="5" t="s">
        <v>11</v>
      </c>
      <c r="C10" s="5" t="s">
        <v>12</v>
      </c>
      <c r="D10" s="5" t="s">
        <v>15</v>
      </c>
      <c r="E10" s="8">
        <v>39</v>
      </c>
      <c r="F10" s="9">
        <v>0.441</v>
      </c>
      <c r="G10" s="8">
        <f>E10*F10</f>
        <v>17.199000000000002</v>
      </c>
      <c r="H10" s="9">
        <v>24.3</v>
      </c>
      <c r="I10" s="9">
        <f>H10*G10</f>
        <v>417.93570000000005</v>
      </c>
      <c r="J10" s="48">
        <v>23.22</v>
      </c>
      <c r="K10" s="48">
        <f>J10+(J10*0.33)</f>
        <v>30.8826</v>
      </c>
      <c r="L10" s="50">
        <f>I10*K10</f>
        <v>12906.941048820001</v>
      </c>
      <c r="M10" s="31">
        <v>417.93570000000005</v>
      </c>
      <c r="N10" s="8">
        <v>0</v>
      </c>
      <c r="O10" s="31">
        <f t="shared" ref="O10:O13" si="0">M10</f>
        <v>417.93570000000005</v>
      </c>
      <c r="P10" s="31">
        <v>0</v>
      </c>
    </row>
    <row r="11" spans="2:16" ht="22.5" x14ac:dyDescent="0.25">
      <c r="B11" s="5" t="s">
        <v>11</v>
      </c>
      <c r="C11" s="5" t="s">
        <v>12</v>
      </c>
      <c r="D11" s="5" t="s">
        <v>16</v>
      </c>
      <c r="E11" s="8">
        <v>39</v>
      </c>
      <c r="F11" s="9">
        <v>1.5921052631578947</v>
      </c>
      <c r="G11" s="9">
        <f>E11*F11</f>
        <v>62.09210526315789</v>
      </c>
      <c r="H11" s="9">
        <v>81.4375</v>
      </c>
      <c r="I11" s="9">
        <f>H11*G11</f>
        <v>5056.6258223684208</v>
      </c>
      <c r="J11" s="48">
        <v>23.22</v>
      </c>
      <c r="K11" s="48">
        <f>J11+(J11*0.33)</f>
        <v>30.8826</v>
      </c>
      <c r="L11" s="50">
        <f>I11*K11</f>
        <v>156161.752621875</v>
      </c>
      <c r="M11" s="31">
        <v>5056.6258223684208</v>
      </c>
      <c r="N11" s="8">
        <v>0</v>
      </c>
      <c r="O11" s="31">
        <f t="shared" si="0"/>
        <v>5056.6258223684208</v>
      </c>
      <c r="P11" s="31">
        <v>0</v>
      </c>
    </row>
    <row r="12" spans="2:16" x14ac:dyDescent="0.25">
      <c r="B12" s="28" t="s">
        <v>38</v>
      </c>
      <c r="C12" s="28"/>
      <c r="D12" s="28"/>
      <c r="E12" s="17">
        <v>53</v>
      </c>
      <c r="F12" s="18">
        <f>G12/E12</f>
        <v>1.6847378351539224</v>
      </c>
      <c r="G12" s="18">
        <f>SUM(G9:G11)</f>
        <v>89.291105263157888</v>
      </c>
      <c r="H12" s="18">
        <f>I12/G12</f>
        <v>185.08976312546017</v>
      </c>
      <c r="I12" s="18">
        <f>SUM(I9:I11)</f>
        <v>16526.869522368423</v>
      </c>
      <c r="J12" s="49">
        <v>23.22</v>
      </c>
      <c r="K12" s="49">
        <f>J12+(J12*0.33)</f>
        <v>30.8826</v>
      </c>
      <c r="L12" s="51">
        <f>SUM(L9:L11)</f>
        <v>510392.70071149501</v>
      </c>
      <c r="M12" s="32">
        <v>16526.869522368423</v>
      </c>
      <c r="N12" s="17">
        <v>0</v>
      </c>
      <c r="O12" s="32">
        <f t="shared" si="0"/>
        <v>16526.869522368423</v>
      </c>
      <c r="P12" s="32">
        <v>0</v>
      </c>
    </row>
    <row r="13" spans="2:16" x14ac:dyDescent="0.25">
      <c r="B13" s="29" t="s">
        <v>40</v>
      </c>
      <c r="C13" s="29"/>
      <c r="D13" s="29"/>
      <c r="E13" s="10">
        <f>E12+E6</f>
        <v>6330</v>
      </c>
      <c r="F13" s="11">
        <f>G13/E13</f>
        <v>1.005733191984701</v>
      </c>
      <c r="G13" s="11">
        <f>SUM(G6+G12)</f>
        <v>6366.291105263158</v>
      </c>
      <c r="H13" s="11">
        <f>I13/G13</f>
        <v>3.0889837107999369</v>
      </c>
      <c r="I13" s="11">
        <f>SUM(I6+I12)</f>
        <v>19665.369522368423</v>
      </c>
      <c r="J13" s="52"/>
      <c r="K13" s="52"/>
      <c r="L13" s="52">
        <f>SUM(L6+L12)</f>
        <v>533146.82571149501</v>
      </c>
      <c r="M13" s="33">
        <v>19665.369522368423</v>
      </c>
      <c r="N13" s="10">
        <v>0</v>
      </c>
      <c r="O13" s="33">
        <f t="shared" si="0"/>
        <v>19665.369522368423</v>
      </c>
      <c r="P13" s="33">
        <v>0</v>
      </c>
    </row>
    <row r="14" spans="2:16" x14ac:dyDescent="0.25">
      <c r="B14" s="12"/>
      <c r="C14" s="12"/>
      <c r="D14" s="12"/>
      <c r="E14" s="12"/>
      <c r="F14" s="15"/>
      <c r="G14" s="15"/>
      <c r="H14" s="15"/>
      <c r="I14" s="16"/>
      <c r="J14" s="7"/>
      <c r="K14" s="7"/>
    </row>
    <row r="15" spans="2:16" x14ac:dyDescent="0.25">
      <c r="B15" s="22" t="s">
        <v>14</v>
      </c>
      <c r="C15" s="22"/>
      <c r="D15" s="22"/>
      <c r="E15" s="22"/>
      <c r="F15" s="22"/>
      <c r="G15" s="22"/>
      <c r="H15" s="22"/>
      <c r="I15" s="22"/>
      <c r="J15" s="16"/>
      <c r="L15" s="14"/>
    </row>
    <row r="16" spans="2:16" x14ac:dyDescent="0.25">
      <c r="B16" s="12" t="s">
        <v>21</v>
      </c>
      <c r="C16" s="12"/>
      <c r="D16" s="12"/>
      <c r="E16" s="12"/>
      <c r="F16" s="12"/>
      <c r="G16" s="12"/>
      <c r="H16" s="12"/>
      <c r="I16" s="12"/>
      <c r="L16" s="14"/>
    </row>
    <row r="17" spans="2:12" x14ac:dyDescent="0.25">
      <c r="B17" s="12" t="s">
        <v>20</v>
      </c>
    </row>
    <row r="18" spans="2:12" x14ac:dyDescent="0.25">
      <c r="J18" s="6"/>
      <c r="K18" s="6"/>
      <c r="L18" s="6"/>
    </row>
  </sheetData>
  <mergeCells count="7">
    <mergeCell ref="B15:I15"/>
    <mergeCell ref="B13:D13"/>
    <mergeCell ref="B12:D12"/>
    <mergeCell ref="B7:D7"/>
    <mergeCell ref="B4:P4"/>
    <mergeCell ref="B5:P5"/>
    <mergeCell ref="B8:P8"/>
  </mergeCells>
  <hyperlinks>
    <hyperlink ref="B15" r:id="rId1" xr:uid="{5AB609DF-FDF2-40D4-89F0-2D90AC3E69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1E157-46E9-410C-947A-CB11A940E236}">
  <dimension ref="A2:L15"/>
  <sheetViews>
    <sheetView tabSelected="1" zoomScale="120" zoomScaleNormal="120" workbookViewId="0">
      <selection activeCell="H5" sqref="H5"/>
    </sheetView>
  </sheetViews>
  <sheetFormatPr defaultRowHeight="12.75" x14ac:dyDescent="0.2"/>
  <cols>
    <col min="1" max="1" width="9.140625" style="19"/>
    <col min="2" max="2" width="32.7109375" style="19" customWidth="1"/>
    <col min="3" max="3" width="12.140625" style="19" customWidth="1"/>
    <col min="4" max="4" width="11.5703125" style="19" customWidth="1"/>
    <col min="5" max="5" width="13.5703125" style="19" bestFit="1" customWidth="1"/>
    <col min="6" max="6" width="9.85546875" style="19" bestFit="1" customWidth="1"/>
    <col min="7" max="7" width="17.140625" style="19" customWidth="1"/>
    <col min="8" max="8" width="19" style="19" customWidth="1"/>
    <col min="9" max="16384" width="9.140625" style="19"/>
  </cols>
  <sheetData>
    <row r="2" spans="1:12" ht="13.5" customHeight="1" x14ac:dyDescent="0.2">
      <c r="A2" s="20"/>
      <c r="B2" s="34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67.5" x14ac:dyDescent="0.2">
      <c r="B3" s="35" t="s">
        <v>22</v>
      </c>
      <c r="C3" s="35" t="s">
        <v>23</v>
      </c>
      <c r="D3" s="35" t="s">
        <v>29</v>
      </c>
      <c r="E3" s="35" t="s">
        <v>34</v>
      </c>
      <c r="F3" s="35" t="s">
        <v>24</v>
      </c>
      <c r="G3" s="35" t="s">
        <v>25</v>
      </c>
      <c r="H3" s="35" t="s">
        <v>26</v>
      </c>
      <c r="I3" s="23" t="s">
        <v>47</v>
      </c>
      <c r="J3" s="23" t="s">
        <v>48</v>
      </c>
      <c r="K3" s="23" t="s">
        <v>49</v>
      </c>
      <c r="L3" s="23" t="s">
        <v>50</v>
      </c>
    </row>
    <row r="4" spans="1:12" ht="22.5" x14ac:dyDescent="0.2">
      <c r="B4" s="36" t="s">
        <v>31</v>
      </c>
      <c r="C4" s="36" t="s">
        <v>27</v>
      </c>
      <c r="D4" s="36" t="s">
        <v>27</v>
      </c>
      <c r="E4" s="36" t="s">
        <v>27</v>
      </c>
      <c r="F4" s="37" t="s">
        <v>27</v>
      </c>
      <c r="G4" s="37" t="s">
        <v>27</v>
      </c>
      <c r="H4" s="37">
        <v>268210.19</v>
      </c>
      <c r="I4" s="36" t="s">
        <v>27</v>
      </c>
      <c r="J4" s="31">
        <v>0</v>
      </c>
      <c r="K4" s="36" t="s">
        <v>27</v>
      </c>
      <c r="L4" s="31">
        <v>0</v>
      </c>
    </row>
    <row r="5" spans="1:12" ht="33.75" x14ac:dyDescent="0.2">
      <c r="B5" s="36" t="s">
        <v>33</v>
      </c>
      <c r="C5" s="36">
        <v>2</v>
      </c>
      <c r="D5" s="38">
        <v>13.666666666666666</v>
      </c>
      <c r="E5" s="37">
        <v>42.41</v>
      </c>
      <c r="F5" s="37">
        <f>C5*D5*E5</f>
        <v>1159.2066666666665</v>
      </c>
      <c r="G5" s="37">
        <f t="shared" ref="G5:G10" si="0">F5*0.33</f>
        <v>382.53819999999996</v>
      </c>
      <c r="H5" s="37">
        <f>SUM(F5:G5)</f>
        <v>1541.7448666666664</v>
      </c>
      <c r="I5" s="36">
        <v>2</v>
      </c>
      <c r="J5" s="31">
        <v>0</v>
      </c>
      <c r="K5" s="36">
        <v>2</v>
      </c>
      <c r="L5" s="31">
        <v>0</v>
      </c>
    </row>
    <row r="6" spans="1:12" ht="33.75" x14ac:dyDescent="0.2">
      <c r="B6" s="36" t="s">
        <v>30</v>
      </c>
      <c r="C6" s="36">
        <v>2</v>
      </c>
      <c r="D6" s="38">
        <v>62.092105263157897</v>
      </c>
      <c r="E6" s="37">
        <v>42.41</v>
      </c>
      <c r="F6" s="37">
        <f t="shared" ref="F6:F10" si="1">C6*D6*E6</f>
        <v>5266.6523684210524</v>
      </c>
      <c r="G6" s="37">
        <f t="shared" si="0"/>
        <v>1737.9952815789475</v>
      </c>
      <c r="H6" s="37">
        <f>SUM(F6:G6)</f>
        <v>7004.6476499999999</v>
      </c>
      <c r="I6" s="36">
        <v>2</v>
      </c>
      <c r="J6" s="31">
        <v>0</v>
      </c>
      <c r="K6" s="36">
        <v>2</v>
      </c>
      <c r="L6" s="31">
        <v>0</v>
      </c>
    </row>
    <row r="7" spans="1:12" ht="33.75" x14ac:dyDescent="0.2">
      <c r="B7" s="36" t="s">
        <v>35</v>
      </c>
      <c r="C7" s="36">
        <v>6</v>
      </c>
      <c r="D7" s="36">
        <v>10</v>
      </c>
      <c r="E7" s="37">
        <v>42.41</v>
      </c>
      <c r="F7" s="37">
        <f t="shared" si="1"/>
        <v>2544.6</v>
      </c>
      <c r="G7" s="37">
        <f t="shared" si="0"/>
        <v>839.71799999999996</v>
      </c>
      <c r="H7" s="37">
        <f t="shared" ref="H7:H10" si="2">SUM(F7:G7)</f>
        <v>3384.3179999999998</v>
      </c>
      <c r="I7" s="36">
        <v>6</v>
      </c>
      <c r="J7" s="31">
        <v>0</v>
      </c>
      <c r="K7" s="36">
        <v>6</v>
      </c>
      <c r="L7" s="31">
        <v>0</v>
      </c>
    </row>
    <row r="8" spans="1:12" ht="33.75" x14ac:dyDescent="0.2">
      <c r="B8" s="36" t="s">
        <v>41</v>
      </c>
      <c r="C8" s="36">
        <v>2</v>
      </c>
      <c r="D8" s="36">
        <v>10</v>
      </c>
      <c r="E8" s="37">
        <v>50.12</v>
      </c>
      <c r="F8" s="37">
        <f t="shared" si="1"/>
        <v>1002.4</v>
      </c>
      <c r="G8" s="37">
        <f t="shared" si="0"/>
        <v>330.79200000000003</v>
      </c>
      <c r="H8" s="37">
        <f t="shared" si="2"/>
        <v>1333.192</v>
      </c>
      <c r="I8" s="36">
        <v>2</v>
      </c>
      <c r="J8" s="31">
        <v>0</v>
      </c>
      <c r="K8" s="36">
        <v>2</v>
      </c>
      <c r="L8" s="31">
        <v>0</v>
      </c>
    </row>
    <row r="9" spans="1:12" ht="33.75" x14ac:dyDescent="0.2">
      <c r="B9" s="36" t="s">
        <v>32</v>
      </c>
      <c r="C9" s="36">
        <v>2</v>
      </c>
      <c r="D9" s="36">
        <v>17.199000000000002</v>
      </c>
      <c r="E9" s="37">
        <v>42.41</v>
      </c>
      <c r="F9" s="37">
        <f t="shared" si="1"/>
        <v>1458.81918</v>
      </c>
      <c r="G9" s="37">
        <f t="shared" si="0"/>
        <v>481.41032940000002</v>
      </c>
      <c r="H9" s="37">
        <f t="shared" si="2"/>
        <v>1940.2295094000001</v>
      </c>
      <c r="I9" s="36">
        <v>2</v>
      </c>
      <c r="J9" s="31">
        <v>0</v>
      </c>
      <c r="K9" s="36">
        <v>2</v>
      </c>
      <c r="L9" s="31">
        <v>0</v>
      </c>
    </row>
    <row r="10" spans="1:12" ht="33.75" x14ac:dyDescent="0.2">
      <c r="B10" s="36" t="s">
        <v>42</v>
      </c>
      <c r="C10" s="36">
        <v>1</v>
      </c>
      <c r="D10" s="36">
        <v>17.199000000000002</v>
      </c>
      <c r="E10" s="37">
        <v>50.12</v>
      </c>
      <c r="F10" s="37">
        <f t="shared" si="1"/>
        <v>862.01388000000009</v>
      </c>
      <c r="G10" s="37">
        <f t="shared" si="0"/>
        <v>284.46458040000005</v>
      </c>
      <c r="H10" s="37">
        <f t="shared" si="2"/>
        <v>1146.4784604000001</v>
      </c>
      <c r="I10" s="36">
        <v>1</v>
      </c>
      <c r="J10" s="31">
        <v>0</v>
      </c>
      <c r="K10" s="36">
        <v>1</v>
      </c>
      <c r="L10" s="31">
        <v>0</v>
      </c>
    </row>
    <row r="11" spans="1:12" s="21" customFormat="1" ht="21" x14ac:dyDescent="0.2">
      <c r="B11" s="39" t="s">
        <v>43</v>
      </c>
      <c r="C11" s="39">
        <f>SUM(C4:C10)</f>
        <v>15</v>
      </c>
      <c r="D11" s="40">
        <f>SUM(D6, D8, D10)</f>
        <v>89.291105263157888</v>
      </c>
      <c r="E11" s="41">
        <f>AVERAGE(E4:E10)</f>
        <v>44.98</v>
      </c>
      <c r="F11" s="41">
        <f>SUM(F4:F10)</f>
        <v>12293.692095087719</v>
      </c>
      <c r="G11" s="41">
        <f>SUM(G4:G10)</f>
        <v>4056.9183913789475</v>
      </c>
      <c r="H11" s="41">
        <f>SUM(H4:H10)</f>
        <v>284560.80048646673</v>
      </c>
      <c r="I11" s="39">
        <f>SUM(I4:I10)</f>
        <v>15</v>
      </c>
      <c r="J11" s="45">
        <v>0</v>
      </c>
      <c r="K11" s="39">
        <f>SUM(K4:K10)</f>
        <v>15</v>
      </c>
      <c r="L11" s="45">
        <v>0</v>
      </c>
    </row>
    <row r="12" spans="1:12" x14ac:dyDescent="0.2">
      <c r="B12" s="42" t="s">
        <v>44</v>
      </c>
      <c r="C12" s="42">
        <f t="shared" ref="C12:K12" si="3">C11</f>
        <v>15</v>
      </c>
      <c r="D12" s="43">
        <f t="shared" si="3"/>
        <v>89.291105263157888</v>
      </c>
      <c r="E12" s="44">
        <f t="shared" si="3"/>
        <v>44.98</v>
      </c>
      <c r="F12" s="44">
        <f t="shared" si="3"/>
        <v>12293.692095087719</v>
      </c>
      <c r="G12" s="44">
        <f t="shared" si="3"/>
        <v>4056.9183913789475</v>
      </c>
      <c r="H12" s="44">
        <f t="shared" si="3"/>
        <v>284560.80048646673</v>
      </c>
      <c r="I12" s="42">
        <f t="shared" si="3"/>
        <v>15</v>
      </c>
      <c r="J12" s="46">
        <v>0</v>
      </c>
      <c r="K12" s="42">
        <f t="shared" si="3"/>
        <v>15</v>
      </c>
      <c r="L12" s="46">
        <v>0</v>
      </c>
    </row>
    <row r="15" spans="1:12" ht="15" x14ac:dyDescent="0.25">
      <c r="B15" s="13" t="s">
        <v>45</v>
      </c>
    </row>
  </sheetData>
  <mergeCells count="1">
    <mergeCell ref="B2:L2"/>
  </mergeCells>
  <hyperlinks>
    <hyperlink ref="B15" r:id="rId1" xr:uid="{B8C6D1C4-1A62-406E-82D8-FE1F9C67D68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38bbad-0bb0-41a7-b78f-084b382b3af7">
      <Terms xmlns="http://schemas.microsoft.com/office/infopath/2007/PartnerControls"/>
    </lcf76f155ced4ddcb4097134ff3c332f>
    <DueDate xmlns="df38bbad-0bb0-41a7-b78f-084b382b3af7" xsi:nil="true"/>
    <TaxCatchAll xmlns="73fb875a-8af9-4255-b008-0995492d31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5F41949DA2A940B8D082ECAF8F142D" ma:contentTypeVersion="16" ma:contentTypeDescription="Create a new document." ma:contentTypeScope="" ma:versionID="0c3b5a5da9d5f4617d1b80872b370eab">
  <xsd:schema xmlns:xsd="http://www.w3.org/2001/XMLSchema" xmlns:xs="http://www.w3.org/2001/XMLSchema" xmlns:p="http://schemas.microsoft.com/office/2006/metadata/properties" xmlns:ns2="df38bbad-0bb0-41a7-b78f-084b382b3af7" xmlns:ns3="e9322675-4e6c-4dcb-b08b-f40420b09916" xmlns:ns4="73fb875a-8af9-4255-b008-0995492d31cd" targetNamespace="http://schemas.microsoft.com/office/2006/metadata/properties" ma:root="true" ma:fieldsID="f1b456207999df7a65a61b5304480868" ns2:_="" ns3:_="" ns4:_="">
    <xsd:import namespace="df38bbad-0bb0-41a7-b78f-084b382b3af7"/>
    <xsd:import namespace="e9322675-4e6c-4dcb-b08b-f40420b09916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DueDat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8bbad-0bb0-41a7-b78f-084b382b3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DueDate" ma:index="18" nillable="true" ma:displayName="Due Date" ma:description="Test" ma:format="DateOnly" ma:internalName="DueDate">
      <xsd:simpleType>
        <xsd:restriction base="dms:DateTim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22675-4e6c-4dcb-b08b-f40420b099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f435ab2-2cfc-4c75-a4e8-1827a5b5c840}" ma:internalName="TaxCatchAll" ma:showField="CatchAllData" ma:web="e9322675-4e6c-4dcb-b08b-f40420b09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DB953C-3CCE-45DF-BAD4-9900B245E5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62FB8F-D4C4-4E98-9263-998B09452B20}">
  <ds:schemaRefs>
    <ds:schemaRef ds:uri="http://purl.org/dc/terms/"/>
    <ds:schemaRef ds:uri="73fb875a-8af9-4255-b008-0995492d31cd"/>
    <ds:schemaRef ds:uri="http://schemas.microsoft.com/office/2006/documentManagement/types"/>
    <ds:schemaRef ds:uri="http://schemas.microsoft.com/office/2006/metadata/properties"/>
    <ds:schemaRef ds:uri="df38bbad-0bb0-41a7-b78f-084b382b3af7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e9322675-4e6c-4dcb-b08b-f40420b0991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AF4486A-D3E2-453B-99E4-592729C11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8bbad-0bb0-41a7-b78f-084b382b3af7"/>
    <ds:schemaRef ds:uri="e9322675-4e6c-4dcb-b08b-f40420b09916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Csts to Resp</vt:lpstr>
      <vt:lpstr>Annual Csts to Govt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SNAP-FNS</dc:creator>
  <cp:lastModifiedBy>SNAP-PDD-PDB</cp:lastModifiedBy>
  <dcterms:created xsi:type="dcterms:W3CDTF">2023-10-16T15:16:35Z</dcterms:created>
  <dcterms:modified xsi:type="dcterms:W3CDTF">2025-06-17T13:37:26Z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0x010100B45F41949DA2A940B8D082ECAF8F142D</vt:lpwstr>
  </property>
  <property fmtid="{D5CDD505-2E9C-101B-9397-08002B2CF9AE}" pid="3" name="MediaServiceImageTags">
    <vt:lpwstr/>
  </property>
</Properties>
</file>