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https://usepa-my.sharepoint.com/personal/johnson_amaris_epa_gov/Documents/ICR/OAQPS/2060-0001; 0663.15 NSPS for Beverage Can Surface Coating/"/>
    </mc:Choice>
  </mc:AlternateContent>
  <xr:revisionPtr revIDLastSave="0" documentId="8_{D278FF2C-A992-4C7D-9120-5ACE107A322E}" xr6:coauthVersionLast="47" xr6:coauthVersionMax="47" xr10:uidLastSave="{00000000-0000-0000-0000-000000000000}"/>
  <bookViews>
    <workbookView xWindow="-28920" yWindow="-765" windowWidth="29040" windowHeight="15720" activeTab="5" xr2:uid="{FA327BDF-BD81-47E6-91B4-E2A9A11DC20B}"/>
  </bookViews>
  <sheets>
    <sheet name="Summary" sheetId="4" r:id="rId1"/>
    <sheet name="Table 1" sheetId="5" r:id="rId2"/>
    <sheet name="Table 2" sheetId="6" r:id="rId3"/>
    <sheet name="Capital O&amp;M" sheetId="3" r:id="rId4"/>
    <sheet name="Respondents" sheetId="7" r:id="rId5"/>
    <sheet name="Responses" sheetId="8" r:id="rId6"/>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8" i="5" l="1"/>
  <c r="I29" i="5" s="1"/>
  <c r="K28" i="5"/>
  <c r="B2" i="4"/>
  <c r="E10" i="8"/>
  <c r="E9" i="8"/>
  <c r="E8" i="8"/>
  <c r="E7" i="8"/>
  <c r="E6" i="8"/>
  <c r="E4" i="8"/>
  <c r="E5" i="8"/>
  <c r="I16" i="6"/>
  <c r="I4" i="6"/>
  <c r="D10" i="5"/>
  <c r="I27" i="5"/>
  <c r="F27" i="5"/>
  <c r="F26" i="5"/>
  <c r="I26" i="5"/>
  <c r="F19" i="5"/>
  <c r="I19" i="5"/>
  <c r="I7" i="5"/>
  <c r="B6" i="4"/>
  <c r="B3" i="4"/>
  <c r="E8" i="7"/>
  <c r="D8" i="7"/>
  <c r="B8" i="7"/>
  <c r="F5" i="7"/>
  <c r="D15" i="6"/>
  <c r="F15" i="6" s="1"/>
  <c r="D14" i="6"/>
  <c r="F14" i="6" s="1"/>
  <c r="D12" i="6"/>
  <c r="F12" i="6" s="1"/>
  <c r="D11" i="6"/>
  <c r="F11" i="6" s="1"/>
  <c r="D10" i="6"/>
  <c r="F10" i="6" s="1"/>
  <c r="D9" i="6"/>
  <c r="F9" i="6" s="1"/>
  <c r="D8" i="6"/>
  <c r="F8" i="6" s="1"/>
  <c r="D5" i="6"/>
  <c r="F5" i="6" s="1"/>
  <c r="D4" i="6"/>
  <c r="F4" i="6" s="1"/>
  <c r="D25" i="5"/>
  <c r="F25" i="5" s="1"/>
  <c r="D23" i="5"/>
  <c r="F23" i="5" s="1"/>
  <c r="D18" i="5"/>
  <c r="F18" i="5" s="1"/>
  <c r="D17" i="5"/>
  <c r="F17" i="5" s="1"/>
  <c r="D15" i="5"/>
  <c r="F15" i="5" s="1"/>
  <c r="D14" i="5"/>
  <c r="F14" i="5" s="1"/>
  <c r="D13" i="5"/>
  <c r="F13" i="5" s="1"/>
  <c r="F10" i="5"/>
  <c r="D9" i="5"/>
  <c r="F9" i="5" s="1"/>
  <c r="D7" i="5"/>
  <c r="F7" i="5" s="1"/>
  <c r="D4" i="3"/>
  <c r="G4" i="3"/>
  <c r="H4" i="6" l="1"/>
  <c r="G4" i="6"/>
  <c r="H5" i="6"/>
  <c r="G5" i="6"/>
  <c r="I5" i="6" s="1"/>
  <c r="H8" i="6"/>
  <c r="G8" i="6"/>
  <c r="I8" i="6" s="1"/>
  <c r="H9" i="6"/>
  <c r="G9" i="6"/>
  <c r="I9" i="6" s="1"/>
  <c r="H10" i="6"/>
  <c r="G10" i="6"/>
  <c r="I10" i="6" s="1"/>
  <c r="H11" i="6"/>
  <c r="G11" i="6"/>
  <c r="I11" i="6" s="1"/>
  <c r="H12" i="6"/>
  <c r="G12" i="6"/>
  <c r="I12" i="6" s="1"/>
  <c r="H14" i="6"/>
  <c r="G14" i="6"/>
  <c r="I14" i="6" s="1"/>
  <c r="H15" i="6"/>
  <c r="G15" i="6"/>
  <c r="I15" i="6" s="1"/>
  <c r="H7" i="5"/>
  <c r="G7" i="5"/>
  <c r="H9" i="5"/>
  <c r="G9" i="5"/>
  <c r="I9" i="5" s="1"/>
  <c r="H10" i="5"/>
  <c r="G10" i="5"/>
  <c r="I10" i="5" s="1"/>
  <c r="H13" i="5"/>
  <c r="G13" i="5"/>
  <c r="I13" i="5" s="1"/>
  <c r="H14" i="5"/>
  <c r="G14" i="5"/>
  <c r="I14" i="5" s="1"/>
  <c r="H15" i="5"/>
  <c r="G15" i="5"/>
  <c r="I15" i="5" s="1"/>
  <c r="H17" i="5"/>
  <c r="G17" i="5"/>
  <c r="I17" i="5" s="1"/>
  <c r="H18" i="5"/>
  <c r="G18" i="5"/>
  <c r="I18" i="5" s="1"/>
  <c r="H23" i="5"/>
  <c r="G23" i="5"/>
  <c r="H25" i="5"/>
  <c r="G25" i="5"/>
  <c r="I25" i="5" s="1"/>
  <c r="F6" i="7" l="1"/>
  <c r="F16" i="6"/>
  <c r="I23" i="5"/>
  <c r="C7" i="7" l="1"/>
  <c r="B5" i="4"/>
  <c r="B4" i="4" l="1"/>
  <c r="F7" i="7"/>
  <c r="F8" i="7" s="1"/>
  <c r="C8" i="7"/>
</calcChain>
</file>

<file path=xl/sharedStrings.xml><?xml version="1.0" encoding="utf-8"?>
<sst xmlns="http://schemas.openxmlformats.org/spreadsheetml/2006/main" count="139" uniqueCount="124">
  <si>
    <t>ICR Summary Information</t>
  </si>
  <si>
    <t>Hours Per Response</t>
  </si>
  <si>
    <t>Number of Respondents</t>
  </si>
  <si>
    <t>Total Estimated Burden Hours</t>
  </si>
  <si>
    <t>Total Estimated Costs</t>
  </si>
  <si>
    <t>Annualized Capital O&amp;M</t>
  </si>
  <si>
    <t>Form Number</t>
  </si>
  <si>
    <t>Not Applicable</t>
  </si>
  <si>
    <t>Table 1: Annual Respondent Burden and Cost – NSPS for Beverage Can Surface Coating (40 CFR Part 60, Subpart WW) (Renewal)</t>
  </si>
  <si>
    <t>Burden item</t>
  </si>
  <si>
    <t>(A)
Person-hours per occurrence</t>
  </si>
  <si>
    <t>(B)
No. of occurrence per respondent per year</t>
  </si>
  <si>
    <t>(C)
Person-hours per respondent per year
(C = A x B)</t>
  </si>
  <si>
    <r>
      <t>(D) Respondents per year</t>
    </r>
    <r>
      <rPr>
        <vertAlign val="superscript"/>
        <sz val="10"/>
        <rFont val="Times New Roman"/>
        <family val="1"/>
      </rPr>
      <t>a</t>
    </r>
  </si>
  <si>
    <t>(E)
Technical person-hours per year
(E = C x D)</t>
  </si>
  <si>
    <t>(F)
Management person-hours per year
(E x 0.05)</t>
  </si>
  <si>
    <t>(G)
Clerical person hours per year
(E x 0.1)</t>
  </si>
  <si>
    <r>
      <t>(H)
Cost</t>
    </r>
    <r>
      <rPr>
        <vertAlign val="superscript"/>
        <sz val="10"/>
        <rFont val="Times New Roman"/>
        <family val="1"/>
      </rPr>
      <t xml:space="preserve"> b </t>
    </r>
    <r>
      <rPr>
        <sz val="10"/>
        <rFont val="Times New Roman"/>
        <family val="1"/>
      </rPr>
      <t>$</t>
    </r>
  </si>
  <si>
    <t>1. Applications</t>
  </si>
  <si>
    <t>N/A</t>
  </si>
  <si>
    <t>Labor Rates</t>
  </si>
  <si>
    <t>2. Survey and Studies</t>
  </si>
  <si>
    <t>Mgmt.</t>
  </si>
  <si>
    <t>3. Reporting Requirements</t>
  </si>
  <si>
    <t>Tech.</t>
  </si>
  <si>
    <t xml:space="preserve">   A.  Familiarization with regulatory requirements</t>
  </si>
  <si>
    <t>Cler.</t>
  </si>
  <si>
    <t xml:space="preserve">   B. Required activities</t>
  </si>
  <si>
    <t xml:space="preserve">    i.  Initial Performance Test</t>
  </si>
  <si>
    <r>
      <t xml:space="preserve">    ii. Repeat Performance Test </t>
    </r>
    <r>
      <rPr>
        <vertAlign val="superscript"/>
        <sz val="10"/>
        <rFont val="Times New Roman"/>
        <family val="1"/>
      </rPr>
      <t>c</t>
    </r>
  </si>
  <si>
    <t xml:space="preserve">   C. Gather Existing Information</t>
  </si>
  <si>
    <t>3B</t>
  </si>
  <si>
    <t xml:space="preserve">   D. Write report </t>
  </si>
  <si>
    <t xml:space="preserve">    i.  Notification of construction/ reconstruction</t>
  </si>
  <si>
    <t xml:space="preserve">    ii.  Notification of initial performance test  </t>
  </si>
  <si>
    <t xml:space="preserve">    iii.  Notification of actual startup</t>
  </si>
  <si>
    <t xml:space="preserve">    iv.  Report of performance test</t>
  </si>
  <si>
    <r>
      <t xml:space="preserve">    v.  Semiannual report </t>
    </r>
    <r>
      <rPr>
        <vertAlign val="superscript"/>
        <sz val="10"/>
        <rFont val="Times New Roman"/>
        <family val="1"/>
      </rPr>
      <t>d</t>
    </r>
  </si>
  <si>
    <r>
      <t xml:space="preserve">    vi.  Excess emissions report </t>
    </r>
    <r>
      <rPr>
        <vertAlign val="superscript"/>
        <sz val="10"/>
        <rFont val="Times New Roman"/>
        <family val="1"/>
      </rPr>
      <t>d</t>
    </r>
  </si>
  <si>
    <t>Subtotal for Reporting Requirements</t>
  </si>
  <si>
    <t xml:space="preserve">4.  Recordkeeping Requirements </t>
  </si>
  <si>
    <t xml:space="preserve">  A.  Familiarization with regulatory requirements</t>
  </si>
  <si>
    <t>3A</t>
  </si>
  <si>
    <t xml:space="preserve">  B.  Plan activities</t>
  </si>
  <si>
    <t xml:space="preserve">  C.  Implement activities (Monthly Performance Test)</t>
  </si>
  <si>
    <t xml:space="preserve">  D.  Develop record system </t>
  </si>
  <si>
    <r>
      <t xml:space="preserve">   i.   Records of operating parameter </t>
    </r>
    <r>
      <rPr>
        <vertAlign val="superscript"/>
        <sz val="10"/>
        <rFont val="Times New Roman"/>
        <family val="1"/>
      </rPr>
      <t>e</t>
    </r>
  </si>
  <si>
    <t>Subtotal for Recordkeeping Requirements</t>
  </si>
  <si>
    <r>
      <t xml:space="preserve">TOTAL LABOR BURDEN AND COSTS (rounded): </t>
    </r>
    <r>
      <rPr>
        <b/>
        <vertAlign val="superscript"/>
        <sz val="10"/>
        <rFont val="Times New Roman"/>
        <family val="1"/>
      </rPr>
      <t>f</t>
    </r>
  </si>
  <si>
    <t>hr/response</t>
  </si>
  <si>
    <r>
      <t xml:space="preserve">TOTAL CAPITAL AND O&amp;M COST (rounded): </t>
    </r>
    <r>
      <rPr>
        <b/>
        <vertAlign val="superscript"/>
        <sz val="10"/>
        <rFont val="Times New Roman"/>
        <family val="1"/>
      </rPr>
      <t>f</t>
    </r>
  </si>
  <si>
    <r>
      <t xml:space="preserve">GRAND TOTAL (rounded): </t>
    </r>
    <r>
      <rPr>
        <b/>
        <vertAlign val="superscript"/>
        <sz val="10"/>
        <rFont val="Times New Roman"/>
        <family val="1"/>
      </rPr>
      <t>f</t>
    </r>
  </si>
  <si>
    <t>Assumptions:</t>
  </si>
  <si>
    <r>
      <t>a</t>
    </r>
    <r>
      <rPr>
        <sz val="10"/>
        <rFont val="Times New Roman"/>
        <family val="1"/>
      </rPr>
      <t xml:space="preserve">  Assumes an average of 46 affected facilities, with no new plants coming online.</t>
    </r>
  </si>
  <si>
    <r>
      <rPr>
        <vertAlign val="superscript"/>
        <sz val="10"/>
        <color rgb="FF000000"/>
        <rFont val="Times New Roman"/>
        <family val="1"/>
      </rPr>
      <t>b</t>
    </r>
    <r>
      <rPr>
        <sz val="10"/>
        <color rgb="FF000000"/>
        <rFont val="Times New Roman"/>
        <family val="1"/>
      </rPr>
      <t xml:space="preserve">  This ICR uses the following labor rates: Managerial $172.41 ($82.10+ 110%); Technical $141.75 ($67.50 + 110%); and Clerical $71.36 ($33.98 + 110%). These rates are from the United States Department of Labor, Bureau of Labor Statistics, December 2023, “Table 2. Civilian workers by occupational and industry group.” The rates are from column 1, “Total compensation.” The rates are increased by 110 percent to account for varying industry wage rates and the additional overhead business costs of employing workers beyond their wages and benefits, including business expenses associated with hiring, training, and equipping their employees.								</t>
    </r>
  </si>
  <si>
    <r>
      <t>c</t>
    </r>
    <r>
      <rPr>
        <sz val="10"/>
        <color rgb="FF000000"/>
        <rFont val="Times New Roman"/>
        <family val="1"/>
      </rPr>
      <t xml:space="preserve">  Assumed 20% r</t>
    </r>
    <r>
      <rPr>
        <sz val="10"/>
        <color theme="1"/>
        <rFont val="Times New Roman"/>
        <family val="1"/>
      </rPr>
      <t>ate of failed performance tests.</t>
    </r>
  </si>
  <si>
    <r>
      <t>d</t>
    </r>
    <r>
      <rPr>
        <sz val="10"/>
        <color theme="1"/>
        <rFont val="Times New Roman"/>
        <family val="1"/>
      </rPr>
      <t xml:space="preserve">  Each plant files an excess emission report every other year and a semiannual report twice a year.</t>
    </r>
  </si>
  <si>
    <r>
      <t>e</t>
    </r>
    <r>
      <rPr>
        <sz val="10"/>
        <color theme="1"/>
        <rFont val="Times New Roman"/>
        <family val="1"/>
      </rPr>
      <t xml:space="preserve">  Assume operation 250 days per year as specified in the NSPS review document.</t>
    </r>
  </si>
  <si>
    <r>
      <t xml:space="preserve">f  </t>
    </r>
    <r>
      <rPr>
        <sz val="10"/>
        <color theme="1"/>
        <rFont val="Times New Roman"/>
        <family val="1"/>
      </rPr>
      <t>Totals have been rounded to 3 significant values.  Figures may not add exactly due to rounding.</t>
    </r>
  </si>
  <si>
    <t>Table 2: Average Annual EPA Burden and Cost – NSPS for Beverage Can Surface Coating (40 CFR Part 60, Subpart WW) (Renewal)</t>
  </si>
  <si>
    <t>Activity</t>
  </si>
  <si>
    <t>(A)
EPA person-hours per occurrence</t>
  </si>
  <si>
    <t>(B)
No. of occurrences per plant per year</t>
  </si>
  <si>
    <t>(C)
EPA person-hours per plant per year
(C = A x B)</t>
  </si>
  <si>
    <r>
      <t xml:space="preserve">(D)
Plants per year </t>
    </r>
    <r>
      <rPr>
        <vertAlign val="superscript"/>
        <sz val="10"/>
        <rFont val="Times New Roman"/>
        <family val="1"/>
      </rPr>
      <t>a</t>
    </r>
  </si>
  <si>
    <t>(G)
Clerical person-hours per year
(E x 0.1)</t>
  </si>
  <si>
    <r>
      <t xml:space="preserve">(H)
Cost </t>
    </r>
    <r>
      <rPr>
        <vertAlign val="superscript"/>
        <sz val="10"/>
        <rFont val="Times New Roman"/>
        <family val="1"/>
      </rPr>
      <t>b</t>
    </r>
    <r>
      <rPr>
        <sz val="10"/>
        <rFont val="Times New Roman"/>
        <family val="1"/>
      </rPr>
      <t xml:space="preserve"> $</t>
    </r>
  </si>
  <si>
    <t>1. Initial Performance Test</t>
  </si>
  <si>
    <t>Agency Labor Rates</t>
  </si>
  <si>
    <r>
      <t xml:space="preserve">2. Repeat Performance Test </t>
    </r>
    <r>
      <rPr>
        <vertAlign val="superscript"/>
        <sz val="10"/>
        <rFont val="Times New Roman"/>
        <family val="1"/>
      </rPr>
      <t>c</t>
    </r>
  </si>
  <si>
    <t>Technical</t>
  </si>
  <si>
    <t>3. Report Review</t>
  </si>
  <si>
    <t>Managerial</t>
  </si>
  <si>
    <t>A. New Plants</t>
  </si>
  <si>
    <t>Clerical</t>
  </si>
  <si>
    <t>i. Notification of Construction</t>
  </si>
  <si>
    <t>ii. Notification of Initial Startup</t>
  </si>
  <si>
    <t>iii. Notification of Actual Startup</t>
  </si>
  <si>
    <t>iv. Notification of Initial Test</t>
  </si>
  <si>
    <t>v. Review Test Results</t>
  </si>
  <si>
    <t>B. Existing Plants</t>
  </si>
  <si>
    <t>i. Semiannual Reports</t>
  </si>
  <si>
    <t>ii. Excess Emissions Reports</t>
  </si>
  <si>
    <r>
      <t xml:space="preserve">TOTAL (rounded): </t>
    </r>
    <r>
      <rPr>
        <b/>
        <vertAlign val="superscript"/>
        <sz val="10"/>
        <rFont val="Times New Roman"/>
        <family val="1"/>
      </rPr>
      <t>d</t>
    </r>
  </si>
  <si>
    <r>
      <rPr>
        <vertAlign val="superscript"/>
        <sz val="10"/>
        <color rgb="FF000000"/>
        <rFont val="Times New Roman"/>
        <family val="1"/>
      </rPr>
      <t>b</t>
    </r>
    <r>
      <rPr>
        <sz val="10"/>
        <color rgb="FF000000"/>
        <rFont val="Times New Roman"/>
        <family val="1"/>
      </rPr>
      <t xml:space="preserve">  This cost is based on the average hourly labor rate as follows: Managerial $76.91 (GS-13, Step 5, $48.07 + 60%); Technical $57.07 (GS-12, Step 1, $35.67 + 60%); and Clerical $30.88 (GS-6, Step 3, $19.30+ 60%). This ICR assumes that Managerial hours are 5 percent of Technical hours, and Clerical hours are 10 percent of Technical hours. These rates are from the Office of Personnel Management (OPM), 2024 General Schedule, which excludes locality, rates of pay. The rates have been increased by 60 percent to account for the benefit packages available to government employees.</t>
    </r>
  </si>
  <si>
    <r>
      <t>c</t>
    </r>
    <r>
      <rPr>
        <sz val="10"/>
        <rFont val="Times New Roman"/>
        <family val="1"/>
      </rPr>
      <t xml:space="preserve">  Assumed 20% rate of failed performance tests.</t>
    </r>
  </si>
  <si>
    <r>
      <t xml:space="preserve">d </t>
    </r>
    <r>
      <rPr>
        <sz val="10"/>
        <rFont val="Times New Roman"/>
        <family val="1"/>
      </rPr>
      <t>Totals have been rounded to 3 significant values.  Figures may not add exactly due to rounding.</t>
    </r>
  </si>
  <si>
    <t>6(b)(iii)  Capital/Startup vs. Operation and Maintenance (O&amp;M) Costs</t>
  </si>
  <si>
    <t>Capital/Startup vs. Operation and Maintenance (O&amp;M) Costs</t>
  </si>
  <si>
    <t xml:space="preserve">(A)
Continuous Monitoring Device
</t>
  </si>
  <si>
    <t xml:space="preserve">(B)
Capital/Startup Cost for One Respondent
</t>
  </si>
  <si>
    <t xml:space="preserve">(C)
Number of New Respondents 
</t>
  </si>
  <si>
    <t xml:space="preserve">(D)
Total Capital/ Startup Cost,  (B X C)
</t>
  </si>
  <si>
    <t xml:space="preserve">(E)
Annual O&amp;M Costs for One Respondent
</t>
  </si>
  <si>
    <t xml:space="preserve">(F)
Number of Respondents  with O&amp;M
</t>
  </si>
  <si>
    <t xml:space="preserve">(G)
Total O&amp;M,
(E X F)
</t>
  </si>
  <si>
    <t>Temperature</t>
  </si>
  <si>
    <t>Respondents That Submit Reports</t>
  </si>
  <si>
    <t>Respondents That Do Not Submit Any Reports</t>
  </si>
  <si>
    <t>(A)</t>
  </si>
  <si>
    <t>(B)</t>
  </si>
  <si>
    <t>(C)</t>
  </si>
  <si>
    <t>(D)</t>
  </si>
  <si>
    <t>(E)</t>
  </si>
  <si>
    <t>Year</t>
  </si>
  <si>
    <r>
      <t xml:space="preserve">Number of New Respondents </t>
    </r>
    <r>
      <rPr>
        <vertAlign val="superscript"/>
        <sz val="10"/>
        <color rgb="FF000000"/>
        <rFont val="Times New Roman"/>
        <family val="1"/>
      </rPr>
      <t>1</t>
    </r>
  </si>
  <si>
    <t>Number of Existing Respondents</t>
  </si>
  <si>
    <t>Number of Existing Respondents that keep records but do not submit reports</t>
  </si>
  <si>
    <t>Number of Existing Respondents That Are Also New Respondents</t>
  </si>
  <si>
    <t>Number of Respondents
(E=A+B+C-D)</t>
  </si>
  <si>
    <t>Average</t>
  </si>
  <si>
    <r>
      <t>1</t>
    </r>
    <r>
      <rPr>
        <sz val="10"/>
        <color rgb="FF000000"/>
        <rFont val="Times New Roman"/>
        <family val="1"/>
      </rPr>
      <t xml:space="preserve"> New respondents include sources with constructed, reconstructed and modified affected facilities. </t>
    </r>
  </si>
  <si>
    <t>Total Annual Responses</t>
  </si>
  <si>
    <t>Information Collection Activity</t>
  </si>
  <si>
    <t>Number of Responses</t>
  </si>
  <si>
    <t>Number of Existing Respondents That Keep Records But Do Not Submit Reports</t>
  </si>
  <si>
    <t>Total Annual Responses
E=(BxC)+D</t>
  </si>
  <si>
    <t>Notification of construction/‌reconstruction</t>
  </si>
  <si>
    <t>Notification of performance test</t>
  </si>
  <si>
    <t>Notification of actual startup</t>
  </si>
  <si>
    <t>Report of performance test</t>
  </si>
  <si>
    <t>Semiannual report</t>
  </si>
  <si>
    <t>Excess emissions report</t>
  </si>
  <si>
    <t>Total (rounded)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</si>
</sst>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_);[Red]\(&quot;$&quot;#,##0\)"/>
    <numFmt numFmtId="8" formatCode="&quot;$&quot;#,##0.00_);[Red]\(&quot;$&quot;#,##0.00\)"/>
    <numFmt numFmtId="43" formatCode="_(* #,##0.00_);_(* \(#,##0.00\);_(* &quot;-&quot;??_);_(@_)"/>
    <numFmt numFmtId="164" formatCode="General_)"/>
    <numFmt numFmtId="165" formatCode="&quot;$&quot;#,##0.00"/>
    <numFmt numFmtId="166" formatCode="&quot;$&quot;#,##0"/>
    <numFmt numFmtId="167" formatCode="0.0"/>
  </numFmts>
  <fonts count="34" x14ac:knownFonts="1">
    <font>
      <sz val="11"/>
      <color theme="1"/>
      <name val="Calibri"/>
      <family val="2"/>
      <scheme val="minor"/>
    </font>
    <font>
      <sz val="10"/>
      <color theme="1"/>
      <name val="Times New Roman"/>
      <family val="1"/>
    </font>
    <font>
      <vertAlign val="superscript"/>
      <sz val="10"/>
      <color theme="1"/>
      <name val="Times New Roman"/>
      <family val="1"/>
    </font>
    <font>
      <sz val="11"/>
      <color theme="1"/>
      <name val="Times New Roman"/>
      <family val="1"/>
    </font>
    <font>
      <sz val="8"/>
      <name val="Helv"/>
    </font>
    <font>
      <b/>
      <u/>
      <sz val="10"/>
      <name val="Times New Roman"/>
      <family val="1"/>
    </font>
    <font>
      <b/>
      <sz val="10"/>
      <name val="Times New Roman"/>
      <family val="1"/>
    </font>
    <font>
      <sz val="8"/>
      <name val="Times New Roman"/>
      <family val="1"/>
    </font>
    <font>
      <b/>
      <u/>
      <sz val="8"/>
      <name val="Times New Roman"/>
      <family val="1"/>
    </font>
    <font>
      <sz val="8"/>
      <color indexed="8"/>
      <name val="Times New Roman"/>
      <family val="1"/>
    </font>
    <font>
      <sz val="10"/>
      <name val="Times New Roman"/>
      <family val="1"/>
    </font>
    <font>
      <b/>
      <i/>
      <sz val="11"/>
      <color theme="1"/>
      <name val="Times New Roman"/>
      <family val="1"/>
    </font>
    <font>
      <b/>
      <i/>
      <sz val="10"/>
      <name val="Times New Roman"/>
      <family val="1"/>
    </font>
    <font>
      <b/>
      <vertAlign val="superscript"/>
      <sz val="10"/>
      <name val="Times New Roman"/>
      <family val="1"/>
    </font>
    <font>
      <vertAlign val="superscript"/>
      <sz val="10"/>
      <color rgb="FF000000"/>
      <name val="Times New Roman"/>
      <family val="1"/>
    </font>
    <font>
      <sz val="10"/>
      <color rgb="FF000000"/>
      <name val="Times New Roman"/>
      <family val="1"/>
    </font>
    <font>
      <vertAlign val="superscript"/>
      <sz val="12"/>
      <color theme="1"/>
      <name val="Times New Roman"/>
      <family val="1"/>
    </font>
    <font>
      <b/>
      <sz val="12"/>
      <color rgb="FF000000"/>
      <name val="Times New Roman"/>
      <family val="1"/>
    </font>
    <font>
      <sz val="10"/>
      <name val="Arial"/>
      <family val="2"/>
    </font>
    <font>
      <sz val="8"/>
      <name val="Courier"/>
      <family val="3"/>
    </font>
    <font>
      <vertAlign val="superscript"/>
      <sz val="10"/>
      <name val="Times New Roman"/>
      <family val="1"/>
    </font>
    <font>
      <sz val="11"/>
      <name val="Times New Roman"/>
      <family val="1"/>
    </font>
    <font>
      <sz val="11"/>
      <name val="Calibri"/>
      <family val="2"/>
      <scheme val="minor"/>
    </font>
    <font>
      <sz val="11"/>
      <color rgb="FFFF0000"/>
      <name val="Times New Roman"/>
      <family val="1"/>
    </font>
    <font>
      <sz val="10"/>
      <color rgb="FFFF0000"/>
      <name val="Times New Roman"/>
      <family val="1"/>
    </font>
    <font>
      <sz val="11"/>
      <color theme="1"/>
      <name val="Calibri"/>
      <family val="2"/>
      <scheme val="minor"/>
    </font>
    <font>
      <sz val="11"/>
      <color rgb="FFFF0000"/>
      <name val="Calibri"/>
      <family val="2"/>
      <scheme val="minor"/>
    </font>
    <font>
      <b/>
      <sz val="10"/>
      <color rgb="FF000000"/>
      <name val="Times New Roman"/>
      <family val="1"/>
    </font>
    <font>
      <b/>
      <sz val="11"/>
      <color theme="1"/>
      <name val="Calibri"/>
      <family val="2"/>
      <scheme val="minor"/>
    </font>
    <font>
      <vertAlign val="superscript"/>
      <sz val="10"/>
      <color rgb="FF000000"/>
      <name val="Times New Roman"/>
      <family val="1"/>
    </font>
    <font>
      <b/>
      <sz val="8"/>
      <color rgb="FF000000"/>
      <name val="Times New Roman"/>
      <family val="1"/>
    </font>
    <font>
      <b/>
      <sz val="11"/>
      <color rgb="FF000000"/>
      <name val="Times New Roman"/>
      <family val="1"/>
    </font>
    <font>
      <b/>
      <sz val="11"/>
      <color theme="1"/>
      <name val="Times New Roman"/>
      <family val="1"/>
    </font>
    <font>
      <sz val="11"/>
      <color rgb="FF7030A0"/>
      <name val="Calibri"/>
      <family val="2"/>
      <scheme val="minor"/>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medium">
        <color rgb="FFFFFFFF"/>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indexed="64"/>
      </top>
      <bottom/>
      <diagonal/>
    </border>
  </borders>
  <cellStyleXfs count="5">
    <xf numFmtId="0" fontId="0" fillId="0" borderId="0"/>
    <xf numFmtId="164" fontId="4" fillId="0" borderId="0"/>
    <xf numFmtId="0" fontId="18" fillId="0" borderId="0"/>
    <xf numFmtId="0" fontId="19" fillId="0" borderId="0"/>
    <xf numFmtId="43" fontId="25" fillId="0" borderId="0" applyFont="0" applyFill="0" applyBorder="0" applyAlignment="0" applyProtection="0"/>
  </cellStyleXfs>
  <cellXfs count="92">
    <xf numFmtId="0" fontId="0" fillId="0" borderId="0" xfId="0"/>
    <xf numFmtId="0" fontId="3" fillId="0" borderId="0" xfId="0" applyFont="1" applyAlignment="1">
      <alignment horizontal="center"/>
    </xf>
    <xf numFmtId="0" fontId="3" fillId="0" borderId="0" xfId="0" applyFont="1"/>
    <xf numFmtId="164" fontId="7" fillId="0" borderId="4" xfId="1" applyFont="1" applyBorder="1" applyAlignment="1">
      <alignment horizontal="center" vertical="center" wrapText="1"/>
    </xf>
    <xf numFmtId="165" fontId="9" fillId="0" borderId="4" xfId="1" applyNumberFormat="1" applyFont="1" applyBorder="1" applyAlignment="1">
      <alignment horizontal="right" wrapText="1"/>
    </xf>
    <xf numFmtId="0" fontId="10" fillId="0" borderId="4" xfId="0" applyFont="1" applyBorder="1" applyAlignment="1">
      <alignment horizontal="center"/>
    </xf>
    <xf numFmtId="8" fontId="10" fillId="0" borderId="4" xfId="0" applyNumberFormat="1" applyFont="1" applyBorder="1"/>
    <xf numFmtId="0" fontId="11" fillId="0" borderId="0" xfId="0" applyFont="1"/>
    <xf numFmtId="0" fontId="12" fillId="0" borderId="4" xfId="0" applyFont="1" applyBorder="1"/>
    <xf numFmtId="0" fontId="6" fillId="0" borderId="4" xfId="0" applyFont="1" applyBorder="1" applyAlignment="1">
      <alignment vertical="center"/>
    </xf>
    <xf numFmtId="0" fontId="6" fillId="0" borderId="0" xfId="0" applyFont="1" applyAlignment="1">
      <alignment vertical="center"/>
    </xf>
    <xf numFmtId="0" fontId="15" fillId="0" borderId="5" xfId="0" applyFont="1" applyBorder="1" applyAlignment="1">
      <alignment vertical="center" wrapText="1"/>
    </xf>
    <xf numFmtId="0" fontId="15" fillId="0" borderId="0" xfId="0" applyFont="1" applyAlignment="1">
      <alignment vertical="center" wrapText="1"/>
    </xf>
    <xf numFmtId="0" fontId="15" fillId="0" borderId="4" xfId="0" applyFont="1" applyBorder="1" applyAlignment="1">
      <alignment horizontal="center" vertical="center" wrapText="1"/>
    </xf>
    <xf numFmtId="0" fontId="1" fillId="0" borderId="4" xfId="0" applyFont="1" applyBorder="1" applyAlignment="1">
      <alignment vertical="center" wrapText="1"/>
    </xf>
    <xf numFmtId="6" fontId="1" fillId="0" borderId="4" xfId="0" applyNumberFormat="1" applyFont="1" applyBorder="1" applyAlignment="1">
      <alignment horizontal="center" vertical="center" wrapText="1"/>
    </xf>
    <xf numFmtId="0" fontId="1" fillId="0" borderId="0" xfId="0" applyFont="1"/>
    <xf numFmtId="0" fontId="10" fillId="0" borderId="3" xfId="2" applyFont="1" applyBorder="1"/>
    <xf numFmtId="165" fontId="10" fillId="0" borderId="3" xfId="3" applyNumberFormat="1" applyFont="1" applyBorder="1"/>
    <xf numFmtId="0" fontId="10" fillId="0" borderId="4" xfId="3" applyFont="1" applyBorder="1"/>
    <xf numFmtId="165" fontId="10" fillId="0" borderId="4" xfId="3" applyNumberFormat="1" applyFont="1" applyBorder="1"/>
    <xf numFmtId="0" fontId="10" fillId="0" borderId="4" xfId="2" applyFont="1" applyBorder="1"/>
    <xf numFmtId="0" fontId="10" fillId="0" borderId="1" xfId="0" applyFont="1" applyBorder="1" applyAlignment="1">
      <alignment wrapText="1"/>
    </xf>
    <xf numFmtId="0" fontId="10" fillId="0" borderId="1" xfId="0" applyFont="1" applyBorder="1" applyAlignment="1">
      <alignment horizontal="center" wrapText="1"/>
    </xf>
    <xf numFmtId="0" fontId="10" fillId="0" borderId="4" xfId="0" applyFont="1" applyBorder="1" applyAlignment="1">
      <alignment wrapText="1"/>
    </xf>
    <xf numFmtId="0" fontId="12" fillId="0" borderId="4" xfId="0" applyFont="1" applyBorder="1" applyAlignment="1">
      <alignment horizontal="center"/>
    </xf>
    <xf numFmtId="0" fontId="10" fillId="0" borderId="4" xfId="0" applyFont="1" applyBorder="1"/>
    <xf numFmtId="0" fontId="6" fillId="0" borderId="4" xfId="0" applyFont="1" applyBorder="1" applyAlignment="1">
      <alignment wrapText="1"/>
    </xf>
    <xf numFmtId="0" fontId="6" fillId="0" borderId="4" xfId="0" applyFont="1" applyBorder="1" applyAlignment="1">
      <alignment horizontal="center"/>
    </xf>
    <xf numFmtId="1" fontId="6" fillId="0" borderId="4" xfId="0" applyNumberFormat="1" applyFont="1" applyBorder="1" applyAlignment="1">
      <alignment horizontal="center"/>
    </xf>
    <xf numFmtId="0" fontId="21" fillId="0" borderId="0" xfId="0" applyFont="1"/>
    <xf numFmtId="0" fontId="6" fillId="0" borderId="0" xfId="0" applyFont="1"/>
    <xf numFmtId="4" fontId="21" fillId="0" borderId="0" xfId="0" applyNumberFormat="1" applyFont="1"/>
    <xf numFmtId="0" fontId="22" fillId="0" borderId="0" xfId="0" applyFont="1"/>
    <xf numFmtId="0" fontId="10" fillId="0" borderId="1" xfId="0" applyFont="1" applyBorder="1" applyAlignment="1">
      <alignment horizontal="center" vertical="top" wrapText="1"/>
    </xf>
    <xf numFmtId="0" fontId="10" fillId="0" borderId="4" xfId="0" applyFont="1" applyBorder="1" applyAlignment="1">
      <alignment horizontal="left" wrapText="1" indent="1"/>
    </xf>
    <xf numFmtId="0" fontId="10" fillId="0" borderId="4" xfId="0" applyFont="1" applyBorder="1" applyAlignment="1">
      <alignment horizontal="center" wrapText="1"/>
    </xf>
    <xf numFmtId="165" fontId="10" fillId="0" borderId="4" xfId="0" applyNumberFormat="1" applyFont="1" applyBorder="1"/>
    <xf numFmtId="0" fontId="6" fillId="0" borderId="4" xfId="0" applyFont="1" applyBorder="1" applyAlignment="1">
      <alignment horizontal="left" wrapText="1" indent="1"/>
    </xf>
    <xf numFmtId="166" fontId="6" fillId="0" borderId="4" xfId="0" applyNumberFormat="1" applyFont="1" applyBorder="1"/>
    <xf numFmtId="0" fontId="10" fillId="0" borderId="0" xfId="0" applyFont="1"/>
    <xf numFmtId="0" fontId="23" fillId="0" borderId="0" xfId="0" applyFont="1"/>
    <xf numFmtId="6" fontId="6" fillId="0" borderId="4" xfId="0" applyNumberFormat="1" applyFont="1" applyBorder="1"/>
    <xf numFmtId="0" fontId="24" fillId="0" borderId="0" xfId="0" applyFont="1"/>
    <xf numFmtId="166" fontId="10" fillId="0" borderId="4" xfId="0" applyNumberFormat="1" applyFont="1" applyBorder="1"/>
    <xf numFmtId="0" fontId="12" fillId="0" borderId="4" xfId="0" applyFont="1" applyBorder="1" applyAlignment="1">
      <alignment wrapText="1"/>
    </xf>
    <xf numFmtId="6" fontId="10" fillId="0" borderId="4" xfId="0" applyNumberFormat="1" applyFont="1" applyBorder="1"/>
    <xf numFmtId="6" fontId="12" fillId="0" borderId="4" xfId="0" applyNumberFormat="1" applyFont="1" applyBorder="1"/>
    <xf numFmtId="1" fontId="1" fillId="0" borderId="4" xfId="0" applyNumberFormat="1" applyFont="1" applyBorder="1" applyAlignment="1">
      <alignment horizontal="center" vertical="center" wrapText="1"/>
    </xf>
    <xf numFmtId="166" fontId="1" fillId="0" borderId="4" xfId="4" applyNumberFormat="1" applyFont="1" applyBorder="1" applyAlignment="1">
      <alignment horizontal="center" vertical="center" wrapText="1"/>
    </xf>
    <xf numFmtId="0" fontId="26" fillId="0" borderId="0" xfId="0" applyFont="1"/>
    <xf numFmtId="0" fontId="27" fillId="0" borderId="4" xfId="0" applyFont="1" applyBorder="1" applyAlignment="1">
      <alignment vertical="center" wrapText="1"/>
    </xf>
    <xf numFmtId="0" fontId="15" fillId="0" borderId="4" xfId="0" applyFont="1" applyBorder="1" applyAlignment="1">
      <alignment vertical="center" wrapText="1"/>
    </xf>
    <xf numFmtId="0" fontId="1" fillId="0" borderId="4" xfId="0" applyFont="1" applyBorder="1" applyAlignment="1">
      <alignment horizontal="center" vertical="center" wrapText="1"/>
    </xf>
    <xf numFmtId="0" fontId="27" fillId="0" borderId="4" xfId="0" applyFont="1" applyBorder="1" applyAlignment="1">
      <alignment horizontal="center" vertical="center" wrapText="1"/>
    </xf>
    <xf numFmtId="0" fontId="28" fillId="0" borderId="0" xfId="0" applyFont="1"/>
    <xf numFmtId="0" fontId="17" fillId="0" borderId="0" xfId="0" applyFont="1" applyAlignment="1">
      <alignment horizontal="left" vertical="center"/>
    </xf>
    <xf numFmtId="0" fontId="3" fillId="0" borderId="0" xfId="0" applyFont="1" applyAlignment="1">
      <alignment vertical="center" wrapText="1"/>
    </xf>
    <xf numFmtId="3" fontId="0" fillId="0" borderId="0" xfId="0" applyNumberFormat="1"/>
    <xf numFmtId="6" fontId="0" fillId="0" borderId="0" xfId="0" applyNumberFormat="1"/>
    <xf numFmtId="167" fontId="3" fillId="0" borderId="0" xfId="0" applyNumberFormat="1" applyFont="1"/>
    <xf numFmtId="0" fontId="32" fillId="0" borderId="0" xfId="0" applyFont="1"/>
    <xf numFmtId="0" fontId="33" fillId="0" borderId="0" xfId="0" applyFont="1"/>
    <xf numFmtId="0" fontId="10" fillId="0" borderId="4" xfId="0" applyFont="1" applyBorder="1" applyAlignment="1">
      <alignment horizontal="center" vertical="center" wrapText="1"/>
    </xf>
    <xf numFmtId="1" fontId="0" fillId="0" borderId="0" xfId="0" applyNumberFormat="1"/>
    <xf numFmtId="0" fontId="31" fillId="0" borderId="0" xfId="0" applyFont="1" applyAlignment="1">
      <alignment horizontal="center"/>
    </xf>
    <xf numFmtId="164" fontId="6" fillId="0" borderId="2" xfId="1" applyFont="1" applyBorder="1" applyAlignment="1">
      <alignment horizontal="left" wrapText="1"/>
    </xf>
    <xf numFmtId="164" fontId="5" fillId="0" borderId="2" xfId="1" applyFont="1" applyBorder="1" applyAlignment="1">
      <alignment horizontal="left" wrapText="1"/>
    </xf>
    <xf numFmtId="3" fontId="12" fillId="0" borderId="4" xfId="0" applyNumberFormat="1" applyFont="1" applyBorder="1" applyAlignment="1">
      <alignment horizontal="center"/>
    </xf>
    <xf numFmtId="3" fontId="6" fillId="0" borderId="4" xfId="0" applyNumberFormat="1" applyFont="1" applyBorder="1" applyAlignment="1">
      <alignment horizontal="center"/>
    </xf>
    <xf numFmtId="0" fontId="20" fillId="0" borderId="0" xfId="0" applyFont="1" applyAlignment="1">
      <alignment horizontal="left" vertical="center"/>
    </xf>
    <xf numFmtId="0" fontId="14" fillId="0" borderId="0" xfId="0" applyFont="1" applyAlignment="1">
      <alignment horizontal="left" vertical="center"/>
    </xf>
    <xf numFmtId="0" fontId="2" fillId="0" borderId="0" xfId="0" applyFont="1" applyAlignment="1">
      <alignment horizontal="left" vertical="center"/>
    </xf>
    <xf numFmtId="0" fontId="16" fillId="0" borderId="0" xfId="0" applyFont="1" applyAlignment="1">
      <alignment horizontal="left"/>
    </xf>
    <xf numFmtId="164" fontId="30" fillId="0" borderId="6" xfId="1" applyFont="1" applyBorder="1" applyAlignment="1">
      <alignment horizontal="center" vertical="center" wrapText="1"/>
    </xf>
    <xf numFmtId="164" fontId="8" fillId="0" borderId="8" xfId="1" applyFont="1" applyBorder="1" applyAlignment="1">
      <alignment horizontal="center" vertical="center" wrapText="1"/>
    </xf>
    <xf numFmtId="0" fontId="29" fillId="0" borderId="0" xfId="0" applyFont="1" applyAlignment="1">
      <alignment horizontal="left" vertical="center" wrapText="1"/>
    </xf>
    <xf numFmtId="0" fontId="20" fillId="0" borderId="0" xfId="0" applyFont="1" applyAlignment="1">
      <alignment horizontal="left" vertical="center" wrapText="1"/>
    </xf>
    <xf numFmtId="0" fontId="20" fillId="0" borderId="0" xfId="0" applyFont="1" applyAlignment="1">
      <alignment horizontal="left"/>
    </xf>
    <xf numFmtId="0" fontId="6" fillId="0" borderId="4" xfId="2" applyFont="1" applyBorder="1" applyAlignment="1">
      <alignment horizontal="left" wrapText="1"/>
    </xf>
    <xf numFmtId="0" fontId="6" fillId="0" borderId="0" xfId="2" applyFont="1" applyAlignment="1">
      <alignment horizontal="left" wrapText="1"/>
    </xf>
    <xf numFmtId="0" fontId="6" fillId="0" borderId="4" xfId="0" applyFont="1" applyBorder="1" applyAlignment="1">
      <alignment horizontal="center" wrapText="1"/>
    </xf>
    <xf numFmtId="0" fontId="29" fillId="0" borderId="0" xfId="0" applyFont="1" applyAlignment="1">
      <alignment horizontal="left" vertical="top" wrapText="1"/>
    </xf>
    <xf numFmtId="0" fontId="20" fillId="0" borderId="0" xfId="0" applyFont="1" applyAlignment="1">
      <alignment horizontal="left" vertical="top" wrapText="1"/>
    </xf>
    <xf numFmtId="0" fontId="17" fillId="0" borderId="6"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4" xfId="0" applyFont="1" applyBorder="1" applyAlignment="1">
      <alignment horizontal="center" vertical="center" wrapText="1"/>
    </xf>
    <xf numFmtId="0" fontId="15" fillId="0" borderId="4" xfId="0" applyFont="1" applyBorder="1" applyAlignment="1">
      <alignment vertical="center" wrapText="1"/>
    </xf>
    <xf numFmtId="0" fontId="14" fillId="0" borderId="9" xfId="0" applyFont="1" applyBorder="1" applyAlignment="1">
      <alignment horizontal="left" vertical="top" wrapText="1"/>
    </xf>
    <xf numFmtId="0" fontId="27" fillId="0" borderId="6" xfId="0" applyFont="1" applyBorder="1" applyAlignment="1">
      <alignment horizontal="center" vertical="center" wrapText="1"/>
    </xf>
    <xf numFmtId="0" fontId="27" fillId="0" borderId="8" xfId="0" applyFont="1" applyBorder="1" applyAlignment="1">
      <alignment horizontal="center" vertical="center" wrapText="1"/>
    </xf>
  </cellXfs>
  <cellStyles count="5">
    <cellStyle name="Comma" xfId="4" builtinId="3"/>
    <cellStyle name="Normal" xfId="0" builtinId="0"/>
    <cellStyle name="Normal_HMIWI EG SS" xfId="3" xr:uid="{B3B29F12-C6C1-4012-84DD-1DC4426FC7F7}"/>
    <cellStyle name="Normal_ICR Cost Inputs" xfId="2" xr:uid="{F3052A95-71A7-48B4-9082-B73C256DD5B0}"/>
    <cellStyle name="Normal_SSI Burden Estimate BML 060710" xfId="1" xr:uid="{60332E06-9F19-484C-995A-1056F6AF3CB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84F0B9-05B3-4D7D-B4F1-793DFC24FB00}">
  <dimension ref="A1:B7"/>
  <sheetViews>
    <sheetView workbookViewId="0">
      <selection activeCell="A6" sqref="A6"/>
    </sheetView>
  </sheetViews>
  <sheetFormatPr defaultRowHeight="14.5" x14ac:dyDescent="0.35"/>
  <cols>
    <col min="1" max="1" width="27" customWidth="1"/>
    <col min="2" max="2" width="13.1796875" customWidth="1"/>
  </cols>
  <sheetData>
    <row r="1" spans="1:2" x14ac:dyDescent="0.35">
      <c r="A1" s="65" t="s">
        <v>0</v>
      </c>
      <c r="B1" s="65"/>
    </row>
    <row r="2" spans="1:2" ht="17.25" customHeight="1" x14ac:dyDescent="0.35">
      <c r="A2" s="57" t="s">
        <v>1</v>
      </c>
      <c r="B2" s="64">
        <f>ROUND('Table 1'!F27/Responses!E10,0)</f>
        <v>43</v>
      </c>
    </row>
    <row r="3" spans="1:2" ht="17.25" customHeight="1" x14ac:dyDescent="0.35">
      <c r="A3" s="57" t="s">
        <v>2</v>
      </c>
      <c r="B3">
        <f>Respondents!F8</f>
        <v>46</v>
      </c>
    </row>
    <row r="4" spans="1:2" ht="17.25" customHeight="1" x14ac:dyDescent="0.35">
      <c r="A4" s="57" t="s">
        <v>3</v>
      </c>
      <c r="B4" s="58">
        <f>'Table 1'!F27</f>
        <v>4970</v>
      </c>
    </row>
    <row r="5" spans="1:2" ht="17.25" customHeight="1" x14ac:dyDescent="0.35">
      <c r="A5" s="57" t="s">
        <v>4</v>
      </c>
      <c r="B5" s="59">
        <f>'Table 1'!I29</f>
        <v>777600</v>
      </c>
    </row>
    <row r="6" spans="1:2" ht="17.25" customHeight="1" x14ac:dyDescent="0.35">
      <c r="A6" s="57" t="s">
        <v>5</v>
      </c>
      <c r="B6" s="59">
        <f>'Capital O&amp;M'!G4</f>
        <v>96600</v>
      </c>
    </row>
    <row r="7" spans="1:2" ht="17.25" customHeight="1" x14ac:dyDescent="0.35">
      <c r="A7" s="57" t="s">
        <v>6</v>
      </c>
      <c r="B7" t="s">
        <v>7</v>
      </c>
    </row>
  </sheetData>
  <mergeCells count="1">
    <mergeCell ref="A1:B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BF8906-371A-4B45-BD5E-1BE830955FA5}">
  <dimension ref="A1:L38"/>
  <sheetViews>
    <sheetView topLeftCell="A16" workbookViewId="0">
      <selection activeCell="C9" sqref="C9"/>
    </sheetView>
  </sheetViews>
  <sheetFormatPr defaultRowHeight="14.5" x14ac:dyDescent="0.35"/>
  <cols>
    <col min="1" max="1" width="30.453125" customWidth="1"/>
    <col min="2" max="2" width="18" customWidth="1"/>
    <col min="3" max="3" width="15" customWidth="1"/>
    <col min="4" max="4" width="16.26953125" customWidth="1"/>
    <col min="5" max="5" width="12.26953125" customWidth="1"/>
    <col min="6" max="6" width="12" customWidth="1"/>
    <col min="7" max="7" width="14.453125" customWidth="1"/>
    <col min="8" max="8" width="12.81640625" customWidth="1"/>
    <col min="9" max="9" width="11.81640625" customWidth="1"/>
    <col min="12" max="12" width="15.26953125" customWidth="1"/>
  </cols>
  <sheetData>
    <row r="1" spans="1:12" ht="15" x14ac:dyDescent="0.35">
      <c r="A1" s="56" t="s">
        <v>8</v>
      </c>
    </row>
    <row r="3" spans="1:12" ht="63.75" customHeight="1" x14ac:dyDescent="0.35">
      <c r="A3" s="22" t="s">
        <v>9</v>
      </c>
      <c r="B3" s="23" t="s">
        <v>10</v>
      </c>
      <c r="C3" s="23" t="s">
        <v>11</v>
      </c>
      <c r="D3" s="23" t="s">
        <v>12</v>
      </c>
      <c r="E3" s="23" t="s">
        <v>13</v>
      </c>
      <c r="F3" s="23" t="s">
        <v>14</v>
      </c>
      <c r="G3" s="23" t="s">
        <v>15</v>
      </c>
      <c r="H3" s="23" t="s">
        <v>16</v>
      </c>
      <c r="I3" s="23" t="s">
        <v>17</v>
      </c>
      <c r="J3" s="1"/>
      <c r="K3" s="66"/>
      <c r="L3" s="67"/>
    </row>
    <row r="4" spans="1:12" ht="15.75" customHeight="1" x14ac:dyDescent="0.35">
      <c r="A4" s="24" t="s">
        <v>18</v>
      </c>
      <c r="B4" s="5" t="s">
        <v>19</v>
      </c>
      <c r="C4" s="5"/>
      <c r="D4" s="5"/>
      <c r="E4" s="5"/>
      <c r="F4" s="5"/>
      <c r="G4" s="5"/>
      <c r="H4" s="5"/>
      <c r="I4" s="6"/>
      <c r="J4" s="2"/>
      <c r="K4" s="74" t="s">
        <v>20</v>
      </c>
      <c r="L4" s="75"/>
    </row>
    <row r="5" spans="1:12" ht="15.75" customHeight="1" x14ac:dyDescent="0.35">
      <c r="A5" s="24" t="s">
        <v>21</v>
      </c>
      <c r="B5" s="5" t="s">
        <v>19</v>
      </c>
      <c r="C5" s="5"/>
      <c r="D5" s="5"/>
      <c r="E5" s="5"/>
      <c r="F5" s="5"/>
      <c r="G5" s="5"/>
      <c r="H5" s="5"/>
      <c r="I5" s="6"/>
      <c r="J5" s="2"/>
      <c r="K5" s="3" t="s">
        <v>22</v>
      </c>
      <c r="L5" s="4">
        <v>172.41</v>
      </c>
    </row>
    <row r="6" spans="1:12" ht="17.25" customHeight="1" x14ac:dyDescent="0.35">
      <c r="A6" s="24" t="s">
        <v>23</v>
      </c>
      <c r="B6" s="5"/>
      <c r="C6" s="5"/>
      <c r="D6" s="5"/>
      <c r="E6" s="5"/>
      <c r="F6" s="5"/>
      <c r="G6" s="5"/>
      <c r="H6" s="5"/>
      <c r="I6" s="6"/>
      <c r="J6" s="2"/>
      <c r="K6" s="3" t="s">
        <v>24</v>
      </c>
      <c r="L6" s="4">
        <v>141.75</v>
      </c>
    </row>
    <row r="7" spans="1:12" ht="25.5" customHeight="1" x14ac:dyDescent="0.35">
      <c r="A7" s="24" t="s">
        <v>25</v>
      </c>
      <c r="B7" s="5">
        <v>1</v>
      </c>
      <c r="C7" s="5">
        <v>1</v>
      </c>
      <c r="D7" s="5">
        <f t="shared" ref="D7:D18" si="0">B7*C7</f>
        <v>1</v>
      </c>
      <c r="E7" s="5">
        <v>46</v>
      </c>
      <c r="F7" s="5">
        <f t="shared" ref="F7:F18" si="1">D7*E7</f>
        <v>46</v>
      </c>
      <c r="G7" s="5">
        <f t="shared" ref="G7:G18" si="2">F7*0.05</f>
        <v>2.3000000000000003</v>
      </c>
      <c r="H7" s="5">
        <f t="shared" ref="H7:H18" si="3">F7*0.1</f>
        <v>4.6000000000000005</v>
      </c>
      <c r="I7" s="6">
        <f>$L$5*G7+$L$6*F7+$L$7*H7</f>
        <v>7245.299</v>
      </c>
      <c r="J7" s="2"/>
      <c r="K7" s="3" t="s">
        <v>26</v>
      </c>
      <c r="L7" s="4">
        <v>71.36</v>
      </c>
    </row>
    <row r="8" spans="1:12" ht="16.5" customHeight="1" x14ac:dyDescent="0.35">
      <c r="A8" s="24" t="s">
        <v>27</v>
      </c>
      <c r="B8" s="5"/>
      <c r="C8" s="5"/>
      <c r="D8" s="5"/>
      <c r="E8" s="5"/>
      <c r="F8" s="5"/>
      <c r="G8" s="5"/>
      <c r="H8" s="5"/>
      <c r="I8" s="6"/>
      <c r="J8" s="41"/>
      <c r="K8" s="2"/>
      <c r="L8" s="2"/>
    </row>
    <row r="9" spans="1:12" ht="13.5" customHeight="1" x14ac:dyDescent="0.35">
      <c r="A9" s="24" t="s">
        <v>28</v>
      </c>
      <c r="B9" s="5">
        <v>60</v>
      </c>
      <c r="C9" s="5">
        <v>1</v>
      </c>
      <c r="D9" s="5">
        <f t="shared" si="0"/>
        <v>60</v>
      </c>
      <c r="E9" s="5">
        <v>0</v>
      </c>
      <c r="F9" s="5">
        <f t="shared" si="1"/>
        <v>0</v>
      </c>
      <c r="G9" s="5">
        <f t="shared" si="2"/>
        <v>0</v>
      </c>
      <c r="H9" s="5">
        <f t="shared" si="3"/>
        <v>0</v>
      </c>
      <c r="I9" s="46">
        <f t="shared" ref="I9:I18" si="4">$L$5*G9+$L$6*F9+$L$7*H9</f>
        <v>0</v>
      </c>
      <c r="J9" s="2"/>
      <c r="K9" s="2"/>
      <c r="L9" s="2"/>
    </row>
    <row r="10" spans="1:12" ht="16" x14ac:dyDescent="0.35">
      <c r="A10" s="24" t="s">
        <v>29</v>
      </c>
      <c r="B10" s="5">
        <v>60</v>
      </c>
      <c r="C10" s="5">
        <v>0.2</v>
      </c>
      <c r="D10" s="5">
        <f>B10*C10</f>
        <v>12</v>
      </c>
      <c r="E10" s="5">
        <v>0</v>
      </c>
      <c r="F10" s="5">
        <f t="shared" si="1"/>
        <v>0</v>
      </c>
      <c r="G10" s="5">
        <f t="shared" si="2"/>
        <v>0</v>
      </c>
      <c r="H10" s="5">
        <f t="shared" si="3"/>
        <v>0</v>
      </c>
      <c r="I10" s="46">
        <f t="shared" si="4"/>
        <v>0</v>
      </c>
      <c r="J10" s="41"/>
      <c r="K10" s="2"/>
      <c r="L10" s="2"/>
    </row>
    <row r="11" spans="1:12" ht="24" customHeight="1" x14ac:dyDescent="0.35">
      <c r="A11" s="24" t="s">
        <v>30</v>
      </c>
      <c r="B11" s="5" t="s">
        <v>31</v>
      </c>
      <c r="C11" s="5"/>
      <c r="D11" s="5"/>
      <c r="E11" s="5"/>
      <c r="F11" s="5"/>
      <c r="G11" s="5"/>
      <c r="H11" s="5"/>
      <c r="I11" s="6"/>
      <c r="J11" s="2"/>
      <c r="K11" s="2"/>
      <c r="L11" s="2"/>
    </row>
    <row r="12" spans="1:12" ht="15.75" customHeight="1" x14ac:dyDescent="0.35">
      <c r="A12" s="24" t="s">
        <v>32</v>
      </c>
      <c r="B12" s="5"/>
      <c r="C12" s="5"/>
      <c r="D12" s="5"/>
      <c r="E12" s="5"/>
      <c r="F12" s="5"/>
      <c r="G12" s="5"/>
      <c r="H12" s="5"/>
      <c r="I12" s="6"/>
      <c r="J12" s="2"/>
      <c r="K12" s="2"/>
      <c r="L12" s="2"/>
    </row>
    <row r="13" spans="1:12" ht="24.75" customHeight="1" x14ac:dyDescent="0.35">
      <c r="A13" s="24" t="s">
        <v>33</v>
      </c>
      <c r="B13" s="5">
        <v>2</v>
      </c>
      <c r="C13" s="5">
        <v>1</v>
      </c>
      <c r="D13" s="5">
        <f t="shared" si="0"/>
        <v>2</v>
      </c>
      <c r="E13" s="5">
        <v>0</v>
      </c>
      <c r="F13" s="5">
        <f t="shared" si="1"/>
        <v>0</v>
      </c>
      <c r="G13" s="5">
        <f t="shared" si="2"/>
        <v>0</v>
      </c>
      <c r="H13" s="5">
        <f t="shared" si="3"/>
        <v>0</v>
      </c>
      <c r="I13" s="46">
        <f t="shared" si="4"/>
        <v>0</v>
      </c>
      <c r="J13" s="2"/>
      <c r="K13" s="2"/>
      <c r="L13" s="2"/>
    </row>
    <row r="14" spans="1:12" ht="28.5" customHeight="1" x14ac:dyDescent="0.35">
      <c r="A14" s="24" t="s">
        <v>34</v>
      </c>
      <c r="B14" s="5">
        <v>2</v>
      </c>
      <c r="C14" s="5">
        <v>1.2</v>
      </c>
      <c r="D14" s="5">
        <f t="shared" si="0"/>
        <v>2.4</v>
      </c>
      <c r="E14" s="5">
        <v>0</v>
      </c>
      <c r="F14" s="5">
        <f t="shared" si="1"/>
        <v>0</v>
      </c>
      <c r="G14" s="5">
        <f t="shared" si="2"/>
        <v>0</v>
      </c>
      <c r="H14" s="5">
        <f t="shared" si="3"/>
        <v>0</v>
      </c>
      <c r="I14" s="46">
        <f t="shared" si="4"/>
        <v>0</v>
      </c>
      <c r="J14" s="2"/>
      <c r="K14" s="2"/>
      <c r="L14" s="2"/>
    </row>
    <row r="15" spans="1:12" ht="24.75" customHeight="1" x14ac:dyDescent="0.35">
      <c r="A15" s="24" t="s">
        <v>35</v>
      </c>
      <c r="B15" s="5">
        <v>2</v>
      </c>
      <c r="C15" s="5">
        <v>1</v>
      </c>
      <c r="D15" s="5">
        <f t="shared" si="0"/>
        <v>2</v>
      </c>
      <c r="E15" s="5">
        <v>0</v>
      </c>
      <c r="F15" s="5">
        <f t="shared" si="1"/>
        <v>0</v>
      </c>
      <c r="G15" s="5">
        <f t="shared" si="2"/>
        <v>0</v>
      </c>
      <c r="H15" s="5">
        <f t="shared" si="3"/>
        <v>0</v>
      </c>
      <c r="I15" s="46">
        <f t="shared" si="4"/>
        <v>0</v>
      </c>
      <c r="J15" s="2"/>
      <c r="K15" s="2"/>
      <c r="L15" s="2"/>
    </row>
    <row r="16" spans="1:12" ht="26.25" customHeight="1" x14ac:dyDescent="0.35">
      <c r="A16" s="24" t="s">
        <v>36</v>
      </c>
      <c r="B16" s="5" t="s">
        <v>31</v>
      </c>
      <c r="C16" s="5"/>
      <c r="D16" s="5"/>
      <c r="E16" s="5"/>
      <c r="F16" s="5"/>
      <c r="G16" s="5"/>
      <c r="H16" s="5"/>
      <c r="I16" s="6"/>
      <c r="J16" s="2"/>
      <c r="K16" s="2"/>
      <c r="L16" s="2"/>
    </row>
    <row r="17" spans="1:12" ht="18.75" customHeight="1" x14ac:dyDescent="0.35">
      <c r="A17" s="24" t="s">
        <v>37</v>
      </c>
      <c r="B17" s="5">
        <v>8</v>
      </c>
      <c r="C17" s="5">
        <v>2</v>
      </c>
      <c r="D17" s="5">
        <f t="shared" si="0"/>
        <v>16</v>
      </c>
      <c r="E17" s="5">
        <v>46</v>
      </c>
      <c r="F17" s="5">
        <f t="shared" si="1"/>
        <v>736</v>
      </c>
      <c r="G17" s="5">
        <f t="shared" si="2"/>
        <v>36.800000000000004</v>
      </c>
      <c r="H17" s="5">
        <f t="shared" si="3"/>
        <v>73.600000000000009</v>
      </c>
      <c r="I17" s="6">
        <f t="shared" si="4"/>
        <v>115924.784</v>
      </c>
      <c r="J17" s="2"/>
      <c r="K17" s="2"/>
      <c r="L17" s="2"/>
    </row>
    <row r="18" spans="1:12" ht="22.5" customHeight="1" x14ac:dyDescent="0.35">
      <c r="A18" s="24" t="s">
        <v>38</v>
      </c>
      <c r="B18" s="5">
        <v>5</v>
      </c>
      <c r="C18" s="5">
        <v>0.5</v>
      </c>
      <c r="D18" s="5">
        <f t="shared" si="0"/>
        <v>2.5</v>
      </c>
      <c r="E18" s="5">
        <v>46</v>
      </c>
      <c r="F18" s="5">
        <f t="shared" si="1"/>
        <v>115</v>
      </c>
      <c r="G18" s="5">
        <f t="shared" si="2"/>
        <v>5.75</v>
      </c>
      <c r="H18" s="5">
        <f t="shared" si="3"/>
        <v>11.5</v>
      </c>
      <c r="I18" s="6">
        <f t="shared" si="4"/>
        <v>18113.247499999998</v>
      </c>
      <c r="J18" s="2"/>
      <c r="K18" s="2"/>
      <c r="L18" s="2"/>
    </row>
    <row r="19" spans="1:12" ht="30" customHeight="1" x14ac:dyDescent="0.35">
      <c r="A19" s="45" t="s">
        <v>39</v>
      </c>
      <c r="B19" s="25"/>
      <c r="C19" s="25"/>
      <c r="D19" s="25"/>
      <c r="E19" s="25"/>
      <c r="F19" s="68">
        <f>SUM(F4:H18)</f>
        <v>1031.55</v>
      </c>
      <c r="G19" s="68"/>
      <c r="H19" s="68"/>
      <c r="I19" s="47">
        <f>ROUND(SUM(I4:I18),0)</f>
        <v>141283</v>
      </c>
      <c r="J19" s="2"/>
      <c r="K19" s="2"/>
      <c r="L19" s="2"/>
    </row>
    <row r="20" spans="1:12" ht="23.25" customHeight="1" x14ac:dyDescent="0.35">
      <c r="A20" s="24" t="s">
        <v>40</v>
      </c>
      <c r="B20" s="5"/>
      <c r="C20" s="5"/>
      <c r="D20" s="5"/>
      <c r="E20" s="5"/>
      <c r="F20" s="5"/>
      <c r="G20" s="5"/>
      <c r="H20" s="5"/>
      <c r="I20" s="26"/>
      <c r="J20" s="41"/>
      <c r="K20" s="7"/>
      <c r="L20" s="7"/>
    </row>
    <row r="21" spans="1:12" ht="24" customHeight="1" x14ac:dyDescent="0.35">
      <c r="A21" s="24" t="s">
        <v>41</v>
      </c>
      <c r="B21" s="5" t="s">
        <v>42</v>
      </c>
      <c r="C21" s="5"/>
      <c r="D21" s="5"/>
      <c r="E21" s="5"/>
      <c r="F21" s="5"/>
      <c r="G21" s="5"/>
      <c r="H21" s="5"/>
      <c r="I21" s="26"/>
      <c r="J21" s="2"/>
      <c r="K21" s="2"/>
      <c r="L21" s="2"/>
    </row>
    <row r="22" spans="1:12" ht="20.25" customHeight="1" x14ac:dyDescent="0.35">
      <c r="A22" s="24" t="s">
        <v>43</v>
      </c>
      <c r="B22" s="5" t="s">
        <v>31</v>
      </c>
      <c r="C22" s="5"/>
      <c r="D22" s="5"/>
      <c r="E22" s="5"/>
      <c r="F22" s="5"/>
      <c r="G22" s="5"/>
      <c r="H22" s="5"/>
      <c r="I22" s="6"/>
      <c r="J22" s="2"/>
    </row>
    <row r="23" spans="1:12" ht="27.75" customHeight="1" x14ac:dyDescent="0.35">
      <c r="A23" s="24" t="s">
        <v>44</v>
      </c>
      <c r="B23" s="5">
        <v>1</v>
      </c>
      <c r="C23" s="5">
        <v>12</v>
      </c>
      <c r="D23" s="5">
        <f t="shared" ref="D23" si="5">B23*C23</f>
        <v>12</v>
      </c>
      <c r="E23" s="5">
        <v>46</v>
      </c>
      <c r="F23" s="5">
        <f t="shared" ref="F23" si="6">D23*E23</f>
        <v>552</v>
      </c>
      <c r="G23" s="5">
        <f t="shared" ref="G23" si="7">F23*0.05</f>
        <v>27.6</v>
      </c>
      <c r="H23" s="5">
        <f t="shared" ref="H23" si="8">F23*0.1</f>
        <v>55.2</v>
      </c>
      <c r="I23" s="6">
        <f t="shared" ref="I23" si="9">$L$5*G23+$L$6*F23+$L$7*H23</f>
        <v>86943.588000000003</v>
      </c>
      <c r="J23" s="2"/>
    </row>
    <row r="24" spans="1:12" ht="20.25" customHeight="1" x14ac:dyDescent="0.35">
      <c r="A24" s="24" t="s">
        <v>45</v>
      </c>
      <c r="B24" s="5" t="s">
        <v>19</v>
      </c>
      <c r="C24" s="5"/>
      <c r="D24" s="5"/>
      <c r="E24" s="5"/>
      <c r="F24" s="5"/>
      <c r="G24" s="5"/>
      <c r="H24" s="5"/>
      <c r="I24" s="26"/>
      <c r="J24" s="2"/>
    </row>
    <row r="25" spans="1:12" ht="24.75" customHeight="1" x14ac:dyDescent="0.35">
      <c r="A25" s="24" t="s">
        <v>46</v>
      </c>
      <c r="B25" s="5">
        <v>0.25</v>
      </c>
      <c r="C25" s="5">
        <v>250</v>
      </c>
      <c r="D25" s="5">
        <f t="shared" ref="D25" si="10">B25*C25</f>
        <v>62.5</v>
      </c>
      <c r="E25" s="5">
        <v>46</v>
      </c>
      <c r="F25" s="5">
        <f t="shared" ref="F25" si="11">D25*E25</f>
        <v>2875</v>
      </c>
      <c r="G25" s="5">
        <f t="shared" ref="G25" si="12">F25*0.05</f>
        <v>143.75</v>
      </c>
      <c r="H25" s="5">
        <f t="shared" ref="H25" si="13">F25*0.1</f>
        <v>287.5</v>
      </c>
      <c r="I25" s="6">
        <f t="shared" ref="I25" si="14">$L$5*G25+$L$6*F25+$L$7*H25</f>
        <v>452831.1875</v>
      </c>
      <c r="J25" s="2"/>
    </row>
    <row r="26" spans="1:12" x14ac:dyDescent="0.35">
      <c r="A26" s="8" t="s">
        <v>47</v>
      </c>
      <c r="B26" s="25"/>
      <c r="C26" s="25"/>
      <c r="D26" s="25"/>
      <c r="E26" s="25"/>
      <c r="F26" s="68">
        <f>SUM(F21:H25)</f>
        <v>3941.05</v>
      </c>
      <c r="G26" s="68"/>
      <c r="H26" s="68"/>
      <c r="I26" s="47">
        <f>ROUND(SUM(I21:I25),0)</f>
        <v>539775</v>
      </c>
      <c r="J26" s="2"/>
      <c r="K26" s="2"/>
      <c r="L26" s="2"/>
    </row>
    <row r="27" spans="1:12" ht="33" customHeight="1" x14ac:dyDescent="0.35">
      <c r="A27" s="27" t="s">
        <v>48</v>
      </c>
      <c r="B27" s="28"/>
      <c r="C27" s="28"/>
      <c r="D27" s="28"/>
      <c r="E27" s="28"/>
      <c r="F27" s="69">
        <f>ROUND(SUM(F26,F19),-1)</f>
        <v>4970</v>
      </c>
      <c r="G27" s="69"/>
      <c r="H27" s="69"/>
      <c r="I27" s="42">
        <f>ROUND(SUM(I26,I19),-3)</f>
        <v>681000</v>
      </c>
      <c r="J27" s="7"/>
      <c r="K27" s="61" t="s">
        <v>49</v>
      </c>
      <c r="L27" s="7"/>
    </row>
    <row r="28" spans="1:12" ht="15" x14ac:dyDescent="0.35">
      <c r="A28" s="9" t="s">
        <v>50</v>
      </c>
      <c r="B28" s="28"/>
      <c r="C28" s="28"/>
      <c r="D28" s="28"/>
      <c r="E28" s="28"/>
      <c r="F28" s="29"/>
      <c r="G28" s="28"/>
      <c r="H28" s="28"/>
      <c r="I28" s="42">
        <f>ROUND('Capital O&amp;M'!G4,-2)</f>
        <v>96600</v>
      </c>
      <c r="J28" s="2"/>
      <c r="K28" s="60">
        <f>ROUND(F27/Responses!E10,0)</f>
        <v>43</v>
      </c>
      <c r="L28" s="41"/>
    </row>
    <row r="29" spans="1:12" ht="15" x14ac:dyDescent="0.35">
      <c r="A29" s="9" t="s">
        <v>51</v>
      </c>
      <c r="B29" s="28"/>
      <c r="C29" s="28"/>
      <c r="D29" s="28"/>
      <c r="E29" s="28"/>
      <c r="F29" s="28"/>
      <c r="G29" s="28"/>
      <c r="H29" s="28"/>
      <c r="I29" s="42">
        <f>SUM(I27,I28)</f>
        <v>777600</v>
      </c>
      <c r="J29" s="2"/>
      <c r="K29" s="2"/>
      <c r="L29" s="2"/>
    </row>
    <row r="30" spans="1:12" x14ac:dyDescent="0.35">
      <c r="A30" s="10"/>
      <c r="B30" s="30"/>
      <c r="C30" s="30"/>
      <c r="D30" s="30"/>
      <c r="E30" s="30"/>
      <c r="F30" s="30"/>
      <c r="G30" s="30"/>
      <c r="H30" s="30"/>
      <c r="I30" s="30"/>
      <c r="J30" s="2"/>
      <c r="K30" s="2"/>
      <c r="L30" s="2"/>
    </row>
    <row r="31" spans="1:12" x14ac:dyDescent="0.35">
      <c r="A31" s="31" t="s">
        <v>52</v>
      </c>
      <c r="B31" s="30"/>
      <c r="C31" s="30"/>
      <c r="D31" s="30"/>
      <c r="E31" s="30"/>
      <c r="F31" s="30"/>
      <c r="G31" s="32"/>
      <c r="H31" s="30"/>
      <c r="I31" s="30"/>
      <c r="J31" s="2"/>
      <c r="K31" s="2"/>
      <c r="L31" s="2"/>
    </row>
    <row r="32" spans="1:12" x14ac:dyDescent="0.35">
      <c r="A32" s="33"/>
      <c r="B32" s="33"/>
      <c r="C32" s="33"/>
      <c r="D32" s="33"/>
      <c r="E32" s="33"/>
      <c r="F32" s="33"/>
      <c r="G32" s="33"/>
      <c r="H32" s="33"/>
      <c r="I32" s="33"/>
      <c r="J32" s="2"/>
      <c r="K32" s="2"/>
      <c r="L32" s="2"/>
    </row>
    <row r="33" spans="1:9" ht="15.5" x14ac:dyDescent="0.35">
      <c r="A33" s="70" t="s">
        <v>53</v>
      </c>
      <c r="B33" s="70"/>
      <c r="C33" s="70"/>
      <c r="D33" s="70"/>
      <c r="E33" s="70"/>
      <c r="F33" s="70"/>
      <c r="G33" s="70"/>
      <c r="H33" s="70"/>
      <c r="I33" s="70"/>
    </row>
    <row r="34" spans="1:9" ht="55.5" customHeight="1" x14ac:dyDescent="0.35">
      <c r="A34" s="76" t="s">
        <v>54</v>
      </c>
      <c r="B34" s="77"/>
      <c r="C34" s="77"/>
      <c r="D34" s="77"/>
      <c r="E34" s="77"/>
      <c r="F34" s="77"/>
      <c r="G34" s="77"/>
      <c r="H34" s="77"/>
      <c r="I34" s="77"/>
    </row>
    <row r="35" spans="1:9" ht="15.5" x14ac:dyDescent="0.35">
      <c r="A35" s="71" t="s">
        <v>55</v>
      </c>
      <c r="B35" s="71"/>
      <c r="C35" s="71"/>
      <c r="D35" s="71"/>
      <c r="E35" s="71"/>
      <c r="F35" s="71"/>
      <c r="G35" s="71"/>
      <c r="H35" s="71"/>
      <c r="I35" s="71"/>
    </row>
    <row r="36" spans="1:9" ht="15.5" x14ac:dyDescent="0.35">
      <c r="A36" s="72" t="s">
        <v>56</v>
      </c>
      <c r="B36" s="72"/>
      <c r="C36" s="72"/>
      <c r="D36" s="72"/>
      <c r="E36" s="72"/>
      <c r="F36" s="72"/>
      <c r="G36" s="72"/>
      <c r="H36" s="72"/>
      <c r="I36" s="72"/>
    </row>
    <row r="37" spans="1:9" ht="15.5" x14ac:dyDescent="0.35">
      <c r="A37" s="72" t="s">
        <v>57</v>
      </c>
      <c r="B37" s="72"/>
      <c r="C37" s="72"/>
      <c r="D37" s="72"/>
      <c r="E37" s="72"/>
      <c r="F37" s="72"/>
      <c r="G37" s="72"/>
      <c r="H37" s="72"/>
      <c r="I37" s="72"/>
    </row>
    <row r="38" spans="1:9" ht="18.5" x14ac:dyDescent="0.35">
      <c r="A38" s="73" t="s">
        <v>58</v>
      </c>
      <c r="B38" s="73"/>
      <c r="C38" s="73"/>
      <c r="D38" s="73"/>
      <c r="E38" s="73"/>
      <c r="F38" s="73"/>
      <c r="G38" s="73"/>
      <c r="H38" s="73"/>
      <c r="I38" s="73"/>
    </row>
  </sheetData>
  <mergeCells count="11">
    <mergeCell ref="A35:I35"/>
    <mergeCell ref="A36:I36"/>
    <mergeCell ref="A37:I37"/>
    <mergeCell ref="A38:I38"/>
    <mergeCell ref="K4:L4"/>
    <mergeCell ref="A34:I34"/>
    <mergeCell ref="K3:L3"/>
    <mergeCell ref="F19:H19"/>
    <mergeCell ref="F26:H26"/>
    <mergeCell ref="F27:H27"/>
    <mergeCell ref="A33:I3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76782D-2CCB-4EC8-9DB8-6C6D8971FAA9}">
  <dimension ref="A1:L23"/>
  <sheetViews>
    <sheetView workbookViewId="0"/>
  </sheetViews>
  <sheetFormatPr defaultRowHeight="14.5" x14ac:dyDescent="0.35"/>
  <cols>
    <col min="1" max="1" width="28.81640625" customWidth="1"/>
    <col min="2" max="2" width="14.54296875" customWidth="1"/>
    <col min="3" max="3" width="15.26953125" customWidth="1"/>
    <col min="4" max="4" width="17" customWidth="1"/>
    <col min="6" max="6" width="14.1796875" customWidth="1"/>
    <col min="7" max="7" width="14" customWidth="1"/>
    <col min="8" max="8" width="13.1796875" customWidth="1"/>
    <col min="9" max="9" width="10.1796875" bestFit="1" customWidth="1"/>
    <col min="11" max="11" width="14.26953125" customWidth="1"/>
    <col min="12" max="12" width="13.1796875" customWidth="1"/>
  </cols>
  <sheetData>
    <row r="1" spans="1:12" x14ac:dyDescent="0.35">
      <c r="A1" s="55" t="s">
        <v>59</v>
      </c>
    </row>
    <row r="3" spans="1:12" ht="63.75" customHeight="1" x14ac:dyDescent="0.35">
      <c r="A3" s="23" t="s">
        <v>60</v>
      </c>
      <c r="B3" s="34" t="s">
        <v>61</v>
      </c>
      <c r="C3" s="34" t="s">
        <v>62</v>
      </c>
      <c r="D3" s="34" t="s">
        <v>63</v>
      </c>
      <c r="E3" s="34" t="s">
        <v>64</v>
      </c>
      <c r="F3" s="34" t="s">
        <v>14</v>
      </c>
      <c r="G3" s="34" t="s">
        <v>15</v>
      </c>
      <c r="H3" s="34" t="s">
        <v>65</v>
      </c>
      <c r="I3" s="34" t="s">
        <v>66</v>
      </c>
      <c r="J3" s="16"/>
      <c r="K3" s="80"/>
      <c r="L3" s="80"/>
    </row>
    <row r="4" spans="1:12" ht="22.5" customHeight="1" x14ac:dyDescent="0.35">
      <c r="A4" s="35" t="s">
        <v>67</v>
      </c>
      <c r="B4" s="36">
        <v>23</v>
      </c>
      <c r="C4" s="36">
        <v>1</v>
      </c>
      <c r="D4" s="36">
        <f t="shared" ref="D4:D5" si="0">B4*C4</f>
        <v>23</v>
      </c>
      <c r="E4" s="36">
        <v>0</v>
      </c>
      <c r="F4" s="36">
        <f t="shared" ref="F4:F5" si="1">D4*E4</f>
        <v>0</v>
      </c>
      <c r="G4" s="36">
        <f t="shared" ref="G4:G5" si="2">F4*0.05</f>
        <v>0</v>
      </c>
      <c r="H4" s="36">
        <f t="shared" ref="H4:H5" si="3">F4*0.1</f>
        <v>0</v>
      </c>
      <c r="I4" s="44">
        <f>F4*$L$5+G4*$L$6+H4*$L$7</f>
        <v>0</v>
      </c>
      <c r="J4" s="16"/>
      <c r="K4" s="79" t="s">
        <v>68</v>
      </c>
      <c r="L4" s="79"/>
    </row>
    <row r="5" spans="1:12" ht="18" customHeight="1" x14ac:dyDescent="0.35">
      <c r="A5" s="35" t="s">
        <v>69</v>
      </c>
      <c r="B5" s="36">
        <v>23</v>
      </c>
      <c r="C5" s="36">
        <v>1</v>
      </c>
      <c r="D5" s="36">
        <f t="shared" si="0"/>
        <v>23</v>
      </c>
      <c r="E5" s="36">
        <v>0</v>
      </c>
      <c r="F5" s="36">
        <f t="shared" si="1"/>
        <v>0</v>
      </c>
      <c r="G5" s="36">
        <f t="shared" si="2"/>
        <v>0</v>
      </c>
      <c r="H5" s="36">
        <f t="shared" si="3"/>
        <v>0</v>
      </c>
      <c r="I5" s="44">
        <f>F5*$L$5+G5*$L$6+H5*$L$7</f>
        <v>0</v>
      </c>
      <c r="J5" s="16"/>
      <c r="K5" s="17" t="s">
        <v>70</v>
      </c>
      <c r="L5" s="18">
        <v>57.07</v>
      </c>
    </row>
    <row r="6" spans="1:12" ht="15" customHeight="1" x14ac:dyDescent="0.35">
      <c r="A6" s="35" t="s">
        <v>71</v>
      </c>
      <c r="B6" s="36"/>
      <c r="C6" s="36"/>
      <c r="D6" s="36"/>
      <c r="E6" s="36"/>
      <c r="F6" s="36"/>
      <c r="G6" s="36"/>
      <c r="H6" s="36"/>
      <c r="I6" s="37"/>
      <c r="J6" s="16"/>
      <c r="K6" s="19" t="s">
        <v>72</v>
      </c>
      <c r="L6" s="20">
        <v>76.91</v>
      </c>
    </row>
    <row r="7" spans="1:12" ht="14.25" customHeight="1" x14ac:dyDescent="0.35">
      <c r="A7" s="35" t="s">
        <v>73</v>
      </c>
      <c r="B7" s="36"/>
      <c r="C7" s="36"/>
      <c r="D7" s="36"/>
      <c r="E7" s="36"/>
      <c r="F7" s="36"/>
      <c r="G7" s="36"/>
      <c r="H7" s="36"/>
      <c r="I7" s="37"/>
      <c r="J7" s="16"/>
      <c r="K7" s="21" t="s">
        <v>74</v>
      </c>
      <c r="L7" s="20">
        <v>30.88</v>
      </c>
    </row>
    <row r="8" spans="1:12" ht="17.25" customHeight="1" x14ac:dyDescent="0.35">
      <c r="A8" s="35" t="s">
        <v>75</v>
      </c>
      <c r="B8" s="36">
        <v>2</v>
      </c>
      <c r="C8" s="36">
        <v>1</v>
      </c>
      <c r="D8" s="36">
        <f t="shared" ref="D8:D12" si="4">B8*C8</f>
        <v>2</v>
      </c>
      <c r="E8" s="36">
        <v>0</v>
      </c>
      <c r="F8" s="36">
        <f t="shared" ref="F8:F12" si="5">D8*E8</f>
        <v>0</v>
      </c>
      <c r="G8" s="36">
        <f t="shared" ref="G8:G12" si="6">F8*0.05</f>
        <v>0</v>
      </c>
      <c r="H8" s="36">
        <f t="shared" ref="H8:H12" si="7">F8*0.1</f>
        <v>0</v>
      </c>
      <c r="I8" s="44">
        <f t="shared" ref="I8:I12" si="8">F8*$L$5+G8*$L$6+H8*$L$7</f>
        <v>0</v>
      </c>
      <c r="J8" s="16"/>
      <c r="K8" s="16"/>
      <c r="L8" s="16"/>
    </row>
    <row r="9" spans="1:12" ht="15.75" customHeight="1" x14ac:dyDescent="0.35">
      <c r="A9" s="35" t="s">
        <v>76</v>
      </c>
      <c r="B9" s="36">
        <v>0.5</v>
      </c>
      <c r="C9" s="36">
        <v>1</v>
      </c>
      <c r="D9" s="36">
        <f t="shared" si="4"/>
        <v>0.5</v>
      </c>
      <c r="E9" s="36">
        <v>0</v>
      </c>
      <c r="F9" s="36">
        <f t="shared" si="5"/>
        <v>0</v>
      </c>
      <c r="G9" s="36">
        <f t="shared" si="6"/>
        <v>0</v>
      </c>
      <c r="H9" s="36">
        <f t="shared" si="7"/>
        <v>0</v>
      </c>
      <c r="I9" s="44">
        <f t="shared" si="8"/>
        <v>0</v>
      </c>
      <c r="J9" s="43"/>
      <c r="K9" s="16"/>
      <c r="L9" s="16"/>
    </row>
    <row r="10" spans="1:12" ht="18.75" customHeight="1" x14ac:dyDescent="0.35">
      <c r="A10" s="35" t="s">
        <v>77</v>
      </c>
      <c r="B10" s="36">
        <v>0.5</v>
      </c>
      <c r="C10" s="36">
        <v>1</v>
      </c>
      <c r="D10" s="36">
        <f t="shared" si="4"/>
        <v>0.5</v>
      </c>
      <c r="E10" s="36">
        <v>0</v>
      </c>
      <c r="F10" s="36">
        <f t="shared" si="5"/>
        <v>0</v>
      </c>
      <c r="G10" s="36">
        <f t="shared" si="6"/>
        <v>0</v>
      </c>
      <c r="H10" s="36">
        <f t="shared" si="7"/>
        <v>0</v>
      </c>
      <c r="I10" s="44">
        <f t="shared" si="8"/>
        <v>0</v>
      </c>
      <c r="J10" s="16"/>
      <c r="K10" s="16"/>
      <c r="L10" s="16"/>
    </row>
    <row r="11" spans="1:12" ht="18.75" customHeight="1" x14ac:dyDescent="0.35">
      <c r="A11" s="35" t="s">
        <v>78</v>
      </c>
      <c r="B11" s="36">
        <v>0.5</v>
      </c>
      <c r="C11" s="36">
        <v>1.2</v>
      </c>
      <c r="D11" s="36">
        <f t="shared" si="4"/>
        <v>0.6</v>
      </c>
      <c r="E11" s="36">
        <v>0</v>
      </c>
      <c r="F11" s="36">
        <f t="shared" si="5"/>
        <v>0</v>
      </c>
      <c r="G11" s="36">
        <f t="shared" si="6"/>
        <v>0</v>
      </c>
      <c r="H11" s="36">
        <f t="shared" si="7"/>
        <v>0</v>
      </c>
      <c r="I11" s="44">
        <f t="shared" si="8"/>
        <v>0</v>
      </c>
      <c r="J11" s="16"/>
      <c r="K11" s="16"/>
      <c r="L11" s="16"/>
    </row>
    <row r="12" spans="1:12" ht="16.5" customHeight="1" x14ac:dyDescent="0.35">
      <c r="A12" s="35" t="s">
        <v>79</v>
      </c>
      <c r="B12" s="36">
        <v>8</v>
      </c>
      <c r="C12" s="36">
        <v>1.2</v>
      </c>
      <c r="D12" s="36">
        <f t="shared" si="4"/>
        <v>9.6</v>
      </c>
      <c r="E12" s="36">
        <v>0</v>
      </c>
      <c r="F12" s="36">
        <f t="shared" si="5"/>
        <v>0</v>
      </c>
      <c r="G12" s="36">
        <f t="shared" si="6"/>
        <v>0</v>
      </c>
      <c r="H12" s="36">
        <f t="shared" si="7"/>
        <v>0</v>
      </c>
      <c r="I12" s="44">
        <f t="shared" si="8"/>
        <v>0</v>
      </c>
      <c r="J12" s="16"/>
      <c r="K12" s="16"/>
      <c r="L12" s="16"/>
    </row>
    <row r="13" spans="1:12" ht="15" customHeight="1" x14ac:dyDescent="0.35">
      <c r="A13" s="35" t="s">
        <v>80</v>
      </c>
      <c r="B13" s="36"/>
      <c r="C13" s="36"/>
      <c r="D13" s="36"/>
      <c r="E13" s="36"/>
      <c r="F13" s="36"/>
      <c r="G13" s="36"/>
      <c r="H13" s="36"/>
      <c r="I13" s="37"/>
      <c r="J13" s="16"/>
      <c r="K13" s="16"/>
      <c r="L13" s="16"/>
    </row>
    <row r="14" spans="1:12" ht="15.75" customHeight="1" x14ac:dyDescent="0.35">
      <c r="A14" s="35" t="s">
        <v>81</v>
      </c>
      <c r="B14" s="36">
        <v>2</v>
      </c>
      <c r="C14" s="36">
        <v>2</v>
      </c>
      <c r="D14" s="36">
        <f t="shared" ref="D14:D15" si="9">B14*C14</f>
        <v>4</v>
      </c>
      <c r="E14" s="36">
        <v>46</v>
      </c>
      <c r="F14" s="36">
        <f t="shared" ref="F14:F15" si="10">D14*E14</f>
        <v>184</v>
      </c>
      <c r="G14" s="36">
        <f t="shared" ref="G14:G15" si="11">F14*0.05</f>
        <v>9.2000000000000011</v>
      </c>
      <c r="H14" s="36">
        <f t="shared" ref="H14:H15" si="12">F14*0.1</f>
        <v>18.400000000000002</v>
      </c>
      <c r="I14" s="37">
        <f t="shared" ref="I14:I15" si="13">F14*$L$5+G14*$L$6+H14*$L$7</f>
        <v>11776.644</v>
      </c>
      <c r="J14" s="16"/>
      <c r="K14" s="16"/>
      <c r="L14" s="16"/>
    </row>
    <row r="15" spans="1:12" ht="16.5" customHeight="1" x14ac:dyDescent="0.35">
      <c r="A15" s="35" t="s">
        <v>82</v>
      </c>
      <c r="B15" s="36">
        <v>2</v>
      </c>
      <c r="C15" s="36">
        <v>0.5</v>
      </c>
      <c r="D15" s="36">
        <f t="shared" si="9"/>
        <v>1</v>
      </c>
      <c r="E15" s="36">
        <v>46</v>
      </c>
      <c r="F15" s="36">
        <f t="shared" si="10"/>
        <v>46</v>
      </c>
      <c r="G15" s="36">
        <f t="shared" si="11"/>
        <v>2.3000000000000003</v>
      </c>
      <c r="H15" s="36">
        <f t="shared" si="12"/>
        <v>4.6000000000000005</v>
      </c>
      <c r="I15" s="37">
        <f t="shared" si="13"/>
        <v>2944.1610000000001</v>
      </c>
      <c r="J15" s="16"/>
      <c r="K15" s="16"/>
      <c r="L15" s="16"/>
    </row>
    <row r="16" spans="1:12" ht="22.5" customHeight="1" x14ac:dyDescent="0.35">
      <c r="A16" s="38" t="s">
        <v>83</v>
      </c>
      <c r="B16" s="27"/>
      <c r="C16" s="27"/>
      <c r="D16" s="27"/>
      <c r="E16" s="27"/>
      <c r="F16" s="81">
        <f>ROUND(SUM(F4:H15),0)</f>
        <v>265</v>
      </c>
      <c r="G16" s="81"/>
      <c r="H16" s="81"/>
      <c r="I16" s="39">
        <f>ROUND(SUM(I4:I15),-2)</f>
        <v>14700</v>
      </c>
      <c r="J16" s="16"/>
      <c r="K16" s="16"/>
      <c r="L16" s="16"/>
    </row>
    <row r="17" spans="1:12" x14ac:dyDescent="0.35">
      <c r="A17" s="40"/>
      <c r="B17" s="40"/>
      <c r="C17" s="40"/>
      <c r="D17" s="40"/>
      <c r="E17" s="40"/>
      <c r="F17" s="40"/>
      <c r="G17" s="40"/>
      <c r="H17" s="40"/>
      <c r="I17" s="40"/>
      <c r="J17" s="16"/>
      <c r="K17" s="16"/>
      <c r="L17" s="16"/>
    </row>
    <row r="18" spans="1:12" x14ac:dyDescent="0.35">
      <c r="A18" s="31" t="s">
        <v>52</v>
      </c>
      <c r="B18" s="40"/>
      <c r="C18" s="40"/>
      <c r="D18" s="40"/>
      <c r="E18" s="40"/>
      <c r="F18" s="40"/>
      <c r="G18" s="40"/>
      <c r="H18" s="40"/>
      <c r="I18" s="40"/>
      <c r="J18" s="16"/>
      <c r="K18" s="16"/>
      <c r="L18" s="16"/>
    </row>
    <row r="19" spans="1:12" x14ac:dyDescent="0.35">
      <c r="A19" s="40"/>
      <c r="B19" s="40"/>
      <c r="C19" s="40"/>
      <c r="D19" s="40"/>
      <c r="E19" s="40"/>
      <c r="F19" s="40"/>
      <c r="G19" s="40"/>
      <c r="H19" s="40"/>
      <c r="I19" s="40"/>
      <c r="J19" s="16"/>
      <c r="K19" s="16"/>
      <c r="L19" s="16"/>
    </row>
    <row r="20" spans="1:12" ht="15.5" x14ac:dyDescent="0.35">
      <c r="A20" s="70" t="s">
        <v>53</v>
      </c>
      <c r="B20" s="70"/>
      <c r="C20" s="70"/>
      <c r="D20" s="70"/>
      <c r="E20" s="70"/>
      <c r="F20" s="70"/>
      <c r="G20" s="70"/>
      <c r="H20" s="70"/>
      <c r="I20" s="70"/>
      <c r="J20" s="16"/>
      <c r="K20" s="16"/>
      <c r="L20" s="16"/>
    </row>
    <row r="21" spans="1:12" ht="15.5" x14ac:dyDescent="0.35">
      <c r="A21" s="82" t="s">
        <v>84</v>
      </c>
      <c r="B21" s="83"/>
      <c r="C21" s="83"/>
      <c r="D21" s="83"/>
      <c r="E21" s="83"/>
      <c r="F21" s="83"/>
      <c r="G21" s="83"/>
      <c r="H21" s="83"/>
      <c r="I21" s="83"/>
      <c r="J21" s="16"/>
      <c r="K21" s="16"/>
      <c r="L21" s="16"/>
    </row>
    <row r="22" spans="1:12" ht="15.5" x14ac:dyDescent="0.35">
      <c r="A22" s="70" t="s">
        <v>85</v>
      </c>
      <c r="B22" s="70"/>
      <c r="C22" s="70"/>
      <c r="D22" s="70"/>
      <c r="E22" s="70"/>
      <c r="F22" s="70"/>
      <c r="G22" s="70"/>
      <c r="H22" s="70"/>
      <c r="I22" s="70"/>
      <c r="J22" s="16"/>
      <c r="K22" s="16"/>
      <c r="L22" s="16"/>
    </row>
    <row r="23" spans="1:12" ht="16" x14ac:dyDescent="0.35">
      <c r="A23" s="78" t="s">
        <v>86</v>
      </c>
      <c r="B23" s="78"/>
      <c r="C23" s="78"/>
      <c r="D23" s="78"/>
      <c r="E23" s="78"/>
      <c r="F23" s="78"/>
      <c r="G23" s="78"/>
      <c r="H23" s="78"/>
      <c r="I23" s="78"/>
      <c r="J23" s="16"/>
      <c r="K23" s="16"/>
      <c r="L23" s="16"/>
    </row>
  </sheetData>
  <mergeCells count="7">
    <mergeCell ref="A23:I23"/>
    <mergeCell ref="K4:L4"/>
    <mergeCell ref="K3:L3"/>
    <mergeCell ref="F16:H16"/>
    <mergeCell ref="A20:I20"/>
    <mergeCell ref="A21:I21"/>
    <mergeCell ref="A22:I22"/>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CF4501-8F2A-4900-907B-DCEFA3835991}">
  <dimension ref="A1:H4"/>
  <sheetViews>
    <sheetView workbookViewId="0"/>
  </sheetViews>
  <sheetFormatPr defaultRowHeight="14.5" x14ac:dyDescent="0.35"/>
  <cols>
    <col min="1" max="1" width="18.7265625" customWidth="1"/>
    <col min="2" max="2" width="14.26953125" customWidth="1"/>
    <col min="3" max="3" width="14" customWidth="1"/>
    <col min="4" max="4" width="11.54296875" customWidth="1"/>
    <col min="5" max="5" width="16.26953125" customWidth="1"/>
    <col min="6" max="6" width="16.453125" customWidth="1"/>
    <col min="7" max="7" width="14.453125" customWidth="1"/>
  </cols>
  <sheetData>
    <row r="1" spans="1:8" x14ac:dyDescent="0.35">
      <c r="A1" s="2" t="s">
        <v>87</v>
      </c>
      <c r="B1" s="11"/>
      <c r="C1" s="11"/>
      <c r="D1" s="11"/>
      <c r="E1" s="11"/>
      <c r="F1" s="11"/>
      <c r="G1" s="12"/>
    </row>
    <row r="2" spans="1:8" ht="15" x14ac:dyDescent="0.35">
      <c r="A2" s="84" t="s">
        <v>88</v>
      </c>
      <c r="B2" s="85"/>
      <c r="C2" s="85"/>
      <c r="D2" s="85"/>
      <c r="E2" s="85"/>
      <c r="F2" s="85"/>
      <c r="G2" s="86"/>
    </row>
    <row r="3" spans="1:8" ht="65" x14ac:dyDescent="0.35">
      <c r="A3" s="13" t="s">
        <v>89</v>
      </c>
      <c r="B3" s="13" t="s">
        <v>90</v>
      </c>
      <c r="C3" s="13" t="s">
        <v>91</v>
      </c>
      <c r="D3" s="13" t="s">
        <v>92</v>
      </c>
      <c r="E3" s="13" t="s">
        <v>93</v>
      </c>
      <c r="F3" s="13" t="s">
        <v>94</v>
      </c>
      <c r="G3" s="13" t="s">
        <v>95</v>
      </c>
    </row>
    <row r="4" spans="1:8" x14ac:dyDescent="0.35">
      <c r="A4" s="14" t="s">
        <v>96</v>
      </c>
      <c r="B4" s="49">
        <v>8000</v>
      </c>
      <c r="C4" s="48">
        <v>0</v>
      </c>
      <c r="D4" s="15">
        <f>B4*C4</f>
        <v>0</v>
      </c>
      <c r="E4" s="49">
        <v>2100</v>
      </c>
      <c r="F4" s="48">
        <v>46</v>
      </c>
      <c r="G4" s="15">
        <f>E4*F4</f>
        <v>96600</v>
      </c>
      <c r="H4" s="50"/>
    </row>
  </sheetData>
  <mergeCells count="1">
    <mergeCell ref="A2:G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8D8421-CE9A-4FB7-B42B-9039C2936D8A}">
  <dimension ref="A1:F9"/>
  <sheetViews>
    <sheetView workbookViewId="0">
      <selection sqref="A1:F1"/>
    </sheetView>
  </sheetViews>
  <sheetFormatPr defaultRowHeight="14.5" x14ac:dyDescent="0.35"/>
  <cols>
    <col min="1" max="1" width="13.81640625" customWidth="1"/>
    <col min="2" max="2" width="18.81640625" customWidth="1"/>
    <col min="3" max="3" width="17.81640625" customWidth="1"/>
    <col min="4" max="4" width="21.7265625" customWidth="1"/>
    <col min="5" max="5" width="31.81640625" customWidth="1"/>
    <col min="6" max="6" width="22.81640625" customWidth="1"/>
  </cols>
  <sheetData>
    <row r="1" spans="1:6" ht="15" x14ac:dyDescent="0.35">
      <c r="A1" s="87" t="s">
        <v>2</v>
      </c>
      <c r="B1" s="87"/>
      <c r="C1" s="87"/>
      <c r="D1" s="87"/>
      <c r="E1" s="87"/>
      <c r="F1" s="87"/>
    </row>
    <row r="2" spans="1:6" ht="26" x14ac:dyDescent="0.35">
      <c r="A2" s="51"/>
      <c r="B2" s="88" t="s">
        <v>97</v>
      </c>
      <c r="C2" s="88"/>
      <c r="D2" s="52" t="s">
        <v>98</v>
      </c>
      <c r="E2" s="52"/>
      <c r="F2" s="52"/>
    </row>
    <row r="3" spans="1:6" x14ac:dyDescent="0.35">
      <c r="A3" s="52"/>
      <c r="B3" s="13" t="s">
        <v>99</v>
      </c>
      <c r="C3" s="13" t="s">
        <v>100</v>
      </c>
      <c r="D3" s="13" t="s">
        <v>101</v>
      </c>
      <c r="E3" s="13" t="s">
        <v>102</v>
      </c>
      <c r="F3" s="13" t="s">
        <v>103</v>
      </c>
    </row>
    <row r="4" spans="1:6" ht="52" x14ac:dyDescent="0.35">
      <c r="A4" s="13" t="s">
        <v>104</v>
      </c>
      <c r="B4" s="52" t="s">
        <v>105</v>
      </c>
      <c r="C4" s="52" t="s">
        <v>106</v>
      </c>
      <c r="D4" s="52" t="s">
        <v>107</v>
      </c>
      <c r="E4" s="52" t="s">
        <v>108</v>
      </c>
      <c r="F4" s="52" t="s">
        <v>109</v>
      </c>
    </row>
    <row r="5" spans="1:6" x14ac:dyDescent="0.35">
      <c r="A5" s="13">
        <v>1</v>
      </c>
      <c r="B5" s="13">
        <v>0</v>
      </c>
      <c r="C5" s="13">
        <v>46</v>
      </c>
      <c r="D5" s="13">
        <v>0</v>
      </c>
      <c r="E5" s="13">
        <v>0</v>
      </c>
      <c r="F5" s="13">
        <f>B5+C5+D5-E5</f>
        <v>46</v>
      </c>
    </row>
    <row r="6" spans="1:6" x14ac:dyDescent="0.35">
      <c r="A6" s="13">
        <v>2</v>
      </c>
      <c r="B6" s="13">
        <v>0</v>
      </c>
      <c r="C6" s="13">
        <v>46</v>
      </c>
      <c r="D6" s="13">
        <v>0</v>
      </c>
      <c r="E6" s="13">
        <v>0</v>
      </c>
      <c r="F6" s="13">
        <f t="shared" ref="F6:F7" si="0">B6+C6+D6-E6</f>
        <v>46</v>
      </c>
    </row>
    <row r="7" spans="1:6" x14ac:dyDescent="0.35">
      <c r="A7" s="13">
        <v>3</v>
      </c>
      <c r="B7" s="13">
        <v>0</v>
      </c>
      <c r="C7" s="13">
        <f>F6</f>
        <v>46</v>
      </c>
      <c r="D7" s="13">
        <v>0</v>
      </c>
      <c r="E7" s="13">
        <v>0</v>
      </c>
      <c r="F7" s="13">
        <f t="shared" si="0"/>
        <v>46</v>
      </c>
    </row>
    <row r="8" spans="1:6" x14ac:dyDescent="0.35">
      <c r="A8" s="52" t="s">
        <v>110</v>
      </c>
      <c r="B8" s="13">
        <f>AVERAGE(B5:B7)</f>
        <v>0</v>
      </c>
      <c r="C8" s="13">
        <f>AVERAGE(C5:C7)</f>
        <v>46</v>
      </c>
      <c r="D8" s="13">
        <f t="shared" ref="D8:E8" si="1">AVERAGE(D5:D7)</f>
        <v>0</v>
      </c>
      <c r="E8" s="13">
        <f t="shared" si="1"/>
        <v>0</v>
      </c>
      <c r="F8" s="13">
        <f>AVERAGE(F5:F7)</f>
        <v>46</v>
      </c>
    </row>
    <row r="9" spans="1:6" ht="15.5" x14ac:dyDescent="0.35">
      <c r="A9" s="89" t="s">
        <v>111</v>
      </c>
      <c r="B9" s="89"/>
      <c r="C9" s="89"/>
      <c r="D9" s="89"/>
      <c r="E9" s="89"/>
      <c r="F9" s="89"/>
    </row>
  </sheetData>
  <mergeCells count="3">
    <mergeCell ref="A1:F1"/>
    <mergeCell ref="B2:C2"/>
    <mergeCell ref="A9:F9"/>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C436EF-98A2-4C95-85D5-94E209D943F8}">
  <dimension ref="A1:F10"/>
  <sheetViews>
    <sheetView tabSelected="1" workbookViewId="0">
      <selection activeCell="E3" sqref="E3"/>
    </sheetView>
  </sheetViews>
  <sheetFormatPr defaultRowHeight="14.5" x14ac:dyDescent="0.35"/>
  <cols>
    <col min="1" max="1" width="23.453125" customWidth="1"/>
    <col min="2" max="2" width="12.26953125" customWidth="1"/>
    <col min="3" max="3" width="11.81640625" customWidth="1"/>
    <col min="4" max="5" width="15.7265625" customWidth="1"/>
  </cols>
  <sheetData>
    <row r="1" spans="1:6" ht="15" x14ac:dyDescent="0.35">
      <c r="A1" s="87" t="s">
        <v>112</v>
      </c>
      <c r="B1" s="87"/>
      <c r="C1" s="87"/>
      <c r="D1" s="87"/>
      <c r="E1" s="87"/>
    </row>
    <row r="2" spans="1:6" x14ac:dyDescent="0.35">
      <c r="A2" s="13" t="s">
        <v>99</v>
      </c>
      <c r="B2" s="13" t="s">
        <v>100</v>
      </c>
      <c r="C2" s="13" t="s">
        <v>101</v>
      </c>
      <c r="D2" s="13" t="s">
        <v>102</v>
      </c>
      <c r="E2" s="13" t="s">
        <v>103</v>
      </c>
    </row>
    <row r="3" spans="1:6" ht="87.75" customHeight="1" x14ac:dyDescent="0.35">
      <c r="A3" s="13" t="s">
        <v>113</v>
      </c>
      <c r="B3" s="13" t="s">
        <v>2</v>
      </c>
      <c r="C3" s="13" t="s">
        <v>114</v>
      </c>
      <c r="D3" s="13" t="s">
        <v>115</v>
      </c>
      <c r="E3" s="13" t="s">
        <v>116</v>
      </c>
    </row>
    <row r="4" spans="1:6" ht="26" x14ac:dyDescent="0.35">
      <c r="A4" s="14" t="s">
        <v>117</v>
      </c>
      <c r="B4" s="53">
        <v>0</v>
      </c>
      <c r="C4" s="53">
        <v>1</v>
      </c>
      <c r="D4" s="63">
        <v>0</v>
      </c>
      <c r="E4" s="13">
        <f t="shared" ref="E4:E9" si="0">(B4*C4)+D4</f>
        <v>0</v>
      </c>
      <c r="F4" s="62"/>
    </row>
    <row r="5" spans="1:6" ht="26" x14ac:dyDescent="0.35">
      <c r="A5" s="14" t="s">
        <v>118</v>
      </c>
      <c r="B5" s="53">
        <v>0</v>
      </c>
      <c r="C5" s="53">
        <v>1.2</v>
      </c>
      <c r="D5" s="63">
        <v>0</v>
      </c>
      <c r="E5" s="13">
        <f t="shared" si="0"/>
        <v>0</v>
      </c>
    </row>
    <row r="6" spans="1:6" ht="28.5" customHeight="1" x14ac:dyDescent="0.35">
      <c r="A6" s="14" t="s">
        <v>119</v>
      </c>
      <c r="B6" s="53">
        <v>0</v>
      </c>
      <c r="C6" s="53">
        <v>1</v>
      </c>
      <c r="D6" s="63">
        <v>0</v>
      </c>
      <c r="E6" s="13">
        <f t="shared" si="0"/>
        <v>0</v>
      </c>
    </row>
    <row r="7" spans="1:6" ht="21.75" customHeight="1" x14ac:dyDescent="0.35">
      <c r="A7" s="14" t="s">
        <v>120</v>
      </c>
      <c r="B7" s="53">
        <v>0</v>
      </c>
      <c r="C7" s="53">
        <v>1.2</v>
      </c>
      <c r="D7" s="63">
        <v>0</v>
      </c>
      <c r="E7" s="13">
        <f t="shared" si="0"/>
        <v>0</v>
      </c>
    </row>
    <row r="8" spans="1:6" x14ac:dyDescent="0.35">
      <c r="A8" s="14" t="s">
        <v>121</v>
      </c>
      <c r="B8" s="53">
        <v>46</v>
      </c>
      <c r="C8" s="53">
        <v>2</v>
      </c>
      <c r="D8" s="63">
        <v>0</v>
      </c>
      <c r="E8" s="13">
        <f t="shared" si="0"/>
        <v>92</v>
      </c>
    </row>
    <row r="9" spans="1:6" x14ac:dyDescent="0.35">
      <c r="A9" s="14" t="s">
        <v>122</v>
      </c>
      <c r="B9" s="53">
        <v>46</v>
      </c>
      <c r="C9" s="53">
        <v>0.5</v>
      </c>
      <c r="D9" s="63">
        <v>0</v>
      </c>
      <c r="E9" s="13">
        <f t="shared" si="0"/>
        <v>23</v>
      </c>
    </row>
    <row r="10" spans="1:6" x14ac:dyDescent="0.35">
      <c r="A10" s="52"/>
      <c r="B10" s="13"/>
      <c r="C10" s="90" t="s">
        <v>123</v>
      </c>
      <c r="D10" s="91"/>
      <c r="E10" s="54">
        <f>ROUND(SUM(E4:E9),0)</f>
        <v>115</v>
      </c>
    </row>
  </sheetData>
  <mergeCells count="2">
    <mergeCell ref="A1:E1"/>
    <mergeCell ref="C10:D10"/>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29f62856-1543-49d4-a736-4569d363f533" ContentTypeId="0x0101" PreviousValue="false"/>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52C2644CEF3BE14BA984F9E32D274554" ma:contentTypeVersion="16" ma:contentTypeDescription="Create a new document." ma:contentTypeScope="" ma:versionID="d513bca65c16c20fa6621e38b2352deb">
  <xsd:schema xmlns:xsd="http://www.w3.org/2001/XMLSchema" xmlns:xs="http://www.w3.org/2001/XMLSchema" xmlns:p="http://schemas.microsoft.com/office/2006/metadata/properties" xmlns:ns1="http://schemas.microsoft.com/sharepoint/v3" xmlns:ns2="4ffa91fb-a0ff-4ac5-b2db-65c790d184a4" xmlns:ns3="http://schemas.microsoft.com/sharepoint.v3" xmlns:ns4="http://schemas.microsoft.com/sharepoint/v3/fields" xmlns:ns5="02fe02c4-dc41-46ff-9d52-90c0a1b1f611" xmlns:ns6="96fc5250-dc30-4f01-945b-7e46a880eeb3" targetNamespace="http://schemas.microsoft.com/office/2006/metadata/properties" ma:root="true" ma:fieldsID="a96de173cb04a30135a30bb001169eca" ns1:_="" ns2:_="" ns3:_="" ns4:_="" ns5:_="" ns6:_="">
    <xsd:import namespace="http://schemas.microsoft.com/sharepoint/v3"/>
    <xsd:import namespace="4ffa91fb-a0ff-4ac5-b2db-65c790d184a4"/>
    <xsd:import namespace="http://schemas.microsoft.com/sharepoint.v3"/>
    <xsd:import namespace="http://schemas.microsoft.com/sharepoint/v3/fields"/>
    <xsd:import namespace="02fe02c4-dc41-46ff-9d52-90c0a1b1f611"/>
    <xsd:import namespace="96fc5250-dc30-4f01-945b-7e46a880eeb3"/>
    <xsd:element name="properties">
      <xsd:complexType>
        <xsd:sequence>
          <xsd:element name="documentManagement">
            <xsd:complexType>
              <xsd:all>
                <xsd:element ref="ns2:Document_x0020_Creation_x0020_Date" minOccurs="0"/>
                <xsd:element ref="ns2:Creator" minOccurs="0"/>
                <xsd:element ref="ns2:EPA_x0020_Office" minOccurs="0"/>
                <xsd:element ref="ns2:Record" minOccurs="0"/>
                <xsd:element ref="ns3:CategoryDescription" minOccurs="0"/>
                <xsd:element ref="ns2:Identifier" minOccurs="0"/>
                <xsd:element ref="ns2:EPA_x0020_Contributor" minOccurs="0"/>
                <xsd:element ref="ns2:External_x0020_Contributor" minOccurs="0"/>
                <xsd:element ref="ns4:_Coverage" minOccurs="0"/>
                <xsd:element ref="ns2:EPA_x0020_Related_x0020_Documents" minOccurs="0"/>
                <xsd:element ref="ns4:_Source" minOccurs="0"/>
                <xsd:element ref="ns2:Rights" minOccurs="0"/>
                <xsd:element ref="ns1:Language" minOccurs="0"/>
                <xsd:element ref="ns2:j747ac98061d40f0aa7bd47e1db5675d" minOccurs="0"/>
                <xsd:element ref="ns2:TaxKeywordTaxHTField" minOccurs="0"/>
                <xsd:element ref="ns2:TaxCatchAllLabel" minOccurs="0"/>
                <xsd:element ref="ns2:TaxCatchAll" minOccurs="0"/>
                <xsd:element ref="ns5:MediaServiceMetadata" minOccurs="0"/>
                <xsd:element ref="ns5:MediaServiceFastMetadata" minOccurs="0"/>
                <xsd:element ref="ns6:SharedWithUsers" minOccurs="0"/>
                <xsd:element ref="ns6:SharedWithDetails" minOccurs="0"/>
                <xsd:element ref="ns5:MediaServiceDateTaken" minOccurs="0"/>
                <xsd:element ref="ns5:MediaServiceAutoTags" minOccurs="0"/>
                <xsd:element ref="ns5:MediaServiceOCR" minOccurs="0"/>
                <xsd:element ref="ns5:MediaServiceGenerationTime" minOccurs="0"/>
                <xsd:element ref="ns5:MediaServiceEventHashCode" minOccurs="0"/>
                <xsd:element ref="ns1:_ip_UnifiedCompliancePolicyProperties" minOccurs="0"/>
                <xsd:element ref="ns1:_ip_UnifiedCompliancePolicyUIAction" minOccurs="0"/>
                <xsd:element ref="ns5:MediaLengthInSeconds" minOccurs="0"/>
                <xsd:element ref="ns5:MediaServiceObjectDetectorVersions" minOccurs="0"/>
                <xsd:element ref="ns5: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Language" ma:index="17" nillable="true" ma:displayName="Language" ma:default="English" ma:description="Select the document language from the drop down." ma:format="Dropdown" ma:internalName="Language" ma:readOnly="false">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element>
    <xsd:element name="_ip_UnifiedCompliancePolicyProperties" ma:index="37" nillable="true" ma:displayName="Unified Compliance Policy Properties" ma:hidden="true" ma:internalName="_ip_UnifiedCompliancePolicyProperties">
      <xsd:simpleType>
        <xsd:restriction base="dms:Note"/>
      </xsd:simpleType>
    </xsd:element>
    <xsd:element name="_ip_UnifiedCompliancePolicyUIAction" ma:index="38"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ffa91fb-a0ff-4ac5-b2db-65c790d184a4" elementFormDefault="qualified">
    <xsd:import namespace="http://schemas.microsoft.com/office/2006/documentManagement/types"/>
    <xsd:import namespace="http://schemas.microsoft.com/office/infopath/2007/PartnerControls"/>
    <xsd:element name="Document_x0020_Creation_x0020_Date" ma:index="2" nillable="true" ma:displayName="Document Date" ma:default="[today]" ma:description="Enter the date this document was last modified. The upload date has been entered by default." ma:format="DateOnly" ma:internalName="Document_x0020_Creation_x0020_Date" ma:readOnly="false">
      <xsd:simpleType>
        <xsd:restriction base="dms:DateTime"/>
      </xsd:simpleType>
    </xsd:element>
    <xsd:element name="Creator" ma:index="3" nillable="true" ma:displayName="Creator" ma:description="Enter the person primarily responsible for the document. The name of the person uploading the document has been entered by default." ma:list="UserInfo" ma:SharePointGroup="0" ma:internalName="Crea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PA_x0020_Office" ma:index="4" nillable="true" ma:displayName="EPA Office" ma:description="Enter the EPA organization primarily responsible for the document. The office of the person uploading the document has been entered by default." ma:internalName="EPA_x0020_Office" ma:readOnly="false">
      <xsd:simpleType>
        <xsd:restriction base="dms:Text">
          <xsd:maxLength value="255"/>
        </xsd:restriction>
      </xsd:simpleType>
    </xsd:element>
    <xsd:element name="Record" ma:index="5" nillable="true" ma:displayName="Record" ma:default="Shared" ma:description="For documents that provide evidence of EPA decisions and actions, select &quot;Shared&quot; (open access) or &quot;Private&quot; (restricted access)." ma:format="Dropdown" ma:internalName="Record">
      <xsd:simpleType>
        <xsd:restriction base="dms:Choice">
          <xsd:enumeration value="None"/>
          <xsd:enumeration value="Shared"/>
          <xsd:enumeration value="Private"/>
        </xsd:restriction>
      </xsd:simpleType>
    </xsd:element>
    <xsd:element name="Identifier" ma:index="9" nillable="true" ma:displayName="Identifier" ma:description="Enter all EPA identification numbers applicable to this document, one on each line." ma:internalName="Identifier" ma:readOnly="false">
      <xsd:simpleType>
        <xsd:restriction base="dms:Note">
          <xsd:maxLength value="255"/>
        </xsd:restriction>
      </xsd:simpleType>
    </xsd:element>
    <xsd:element name="EPA_x0020_Contributor" ma:index="11" nillable="true" ma:displayName="EPA Contributor" ma:description="Enter an EPA person who contributed to the creation of the document but is not the primary author." ma:list="UserInfo" ma:SharePointGroup="0" ma:internalName="EPA_x0020_Contribu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xternal_x0020_Contributor" ma:index="12" nillable="true" ma:displayName="External Contributor" ma:description="Enter a non-EPA person who contributed to the creation of the document but is not the primary author." ma:internalName="External_x0020_Contributor" ma:readOnly="false">
      <xsd:simpleType>
        <xsd:restriction base="dms:Note">
          <xsd:maxLength value="255"/>
        </xsd:restriction>
      </xsd:simpleType>
    </xsd:element>
    <xsd:element name="EPA_x0020_Related_x0020_Documents" ma:index="14" nillable="true" ma:displayName="Other Related Documents" ma:description="Enter any related document." ma:internalName="EPA_x0020_Related_x0020_Documents" ma:readOnly="false">
      <xsd:simpleType>
        <xsd:restriction base="dms:Note">
          <xsd:maxLength value="255"/>
        </xsd:restriction>
      </xsd:simpleType>
    </xsd:element>
    <xsd:element name="Rights" ma:index="16" nillable="true" ma:displayName="Rights" ma:description="Enter information about intellectual property rights held over the document (e.g. copyright, patent, trademark)." ma:internalName="Rights" ma:readOnly="false">
      <xsd:simpleType>
        <xsd:restriction base="dms:Note">
          <xsd:maxLength value="255"/>
        </xsd:restriction>
      </xsd:simpleType>
    </xsd:element>
    <xsd:element name="j747ac98061d40f0aa7bd47e1db5675d" ma:index="19" nillable="true" ma:taxonomy="true" ma:internalName="j747ac98061d40f0aa7bd47e1db5675d" ma:taxonomyFieldName="Document_x0020_Type" ma:displayName="Document Type" ma:readOnly="false" ma:default="" ma:fieldId="{3747ac98-061d-40f0-aa7b-d47e1db5675d}" ma:sspId="29f62856-1543-49d4-a736-4569d363f533" ma:termSetId="e06cd6a9-a175-4da0-81cb-8dba7aa394ab" ma:anchorId="00000000-0000-0000-0000-000000000000" ma:open="false" ma:isKeyword="false">
      <xsd:complexType>
        <xsd:sequence>
          <xsd:element ref="pc:Terms" minOccurs="0" maxOccurs="1"/>
        </xsd:sequence>
      </xsd:complexType>
    </xsd:element>
    <xsd:element name="TaxKeywordTaxHTField" ma:index="21" nillable="true" ma:taxonomy="true" ma:internalName="TaxKeywordTaxHTField" ma:taxonomyFieldName="TaxKeyword" ma:displayName="Enterprise Keywords" ma:readOnly="false" ma:fieldId="{23f27201-bee3-471e-b2e7-b64fd8b7ca38}" ma:taxonomyMulti="true" ma:sspId="29f62856-1543-49d4-a736-4569d363f533" ma:termSetId="00000000-0000-0000-0000-000000000000" ma:anchorId="00000000-0000-0000-0000-000000000000" ma:open="true" ma:isKeyword="true">
      <xsd:complexType>
        <xsd:sequence>
          <xsd:element ref="pc:Terms" minOccurs="0" maxOccurs="1"/>
        </xsd:sequence>
      </xsd:complexType>
    </xsd:element>
    <xsd:element name="TaxCatchAllLabel" ma:index="23" nillable="true" ma:displayName="Taxonomy Catch All Column1" ma:hidden="true" ma:list="{9205dcaf-ae28-4449-b177-6e6c07e37888}" ma:internalName="TaxCatchAllLabel" ma:readOnly="true" ma:showField="CatchAllDataLabel" ma:web="96fc5250-dc30-4f01-945b-7e46a880eeb3">
      <xsd:complexType>
        <xsd:complexContent>
          <xsd:extension base="dms:MultiChoiceLookup">
            <xsd:sequence>
              <xsd:element name="Value" type="dms:Lookup" maxOccurs="unbounded" minOccurs="0" nillable="true"/>
            </xsd:sequence>
          </xsd:extension>
        </xsd:complexContent>
      </xsd:complexType>
    </xsd:element>
    <xsd:element name="TaxCatchAll" ma:index="24" nillable="true" ma:displayName="Taxonomy Catch All Column" ma:hidden="true" ma:list="{9205dcaf-ae28-4449-b177-6e6c07e37888}" ma:internalName="TaxCatchAll" ma:showField="CatchAllData" ma:web="96fc5250-dc30-4f01-945b-7e46a880eeb3">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ategoryDescription" ma:index="6" nillable="true" ma:displayName="Description" ma:description="Enter a brief description." ma:internalName="CategoryDescription"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Coverage" ma:index="13" nillable="true" ma:displayName="Coverage" ma:description="Enter the geographic location, jurisdiction, or time period for which the document is relevant." ma:internalName="_Coverage" ma:readOnly="false">
      <xsd:simpleType>
        <xsd:restriction base="dms:Text">
          <xsd:maxLength value="255"/>
        </xsd:restriction>
      </xsd:simpleType>
    </xsd:element>
    <xsd:element name="_Source" ma:index="15" nillable="true" ma:displayName="Source" ma:description="Enter a source from which the document is derived." ma:internalName="_Source"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2fe02c4-dc41-46ff-9d52-90c0a1b1f611" elementFormDefault="qualified">
    <xsd:import namespace="http://schemas.microsoft.com/office/2006/documentManagement/types"/>
    <xsd:import namespace="http://schemas.microsoft.com/office/infopath/2007/PartnerControls"/>
    <xsd:element name="MediaServiceMetadata" ma:index="28" nillable="true" ma:displayName="MediaServiceMetadata" ma:hidden="true" ma:internalName="MediaServiceMetadata" ma:readOnly="true">
      <xsd:simpleType>
        <xsd:restriction base="dms:Note"/>
      </xsd:simpleType>
    </xsd:element>
    <xsd:element name="MediaServiceFastMetadata" ma:index="29" nillable="true" ma:displayName="MediaServiceFastMetadata" ma:hidden="true" ma:internalName="MediaServiceFastMetadata" ma:readOnly="true">
      <xsd:simpleType>
        <xsd:restriction base="dms:Note"/>
      </xsd:simpleType>
    </xsd:element>
    <xsd:element name="MediaServiceDateTaken" ma:index="32" nillable="true" ma:displayName="MediaServiceDateTaken" ma:hidden="true" ma:internalName="MediaServiceDateTaken" ma:readOnly="true">
      <xsd:simpleType>
        <xsd:restriction base="dms:Text"/>
      </xsd:simpleType>
    </xsd:element>
    <xsd:element name="MediaServiceAutoTags" ma:index="33" nillable="true" ma:displayName="Tags" ma:internalName="MediaServiceAutoTags" ma:readOnly="true">
      <xsd:simpleType>
        <xsd:restriction base="dms:Text"/>
      </xsd:simpleType>
    </xsd:element>
    <xsd:element name="MediaServiceOCR" ma:index="34" nillable="true" ma:displayName="Extracted Text" ma:internalName="MediaServiceOCR" ma:readOnly="true">
      <xsd:simpleType>
        <xsd:restriction base="dms:Note">
          <xsd:maxLength value="255"/>
        </xsd:restriction>
      </xsd:simpleType>
    </xsd:element>
    <xsd:element name="MediaServiceGenerationTime" ma:index="35" nillable="true" ma:displayName="MediaServiceGenerationTime" ma:hidden="true" ma:internalName="MediaServiceGenerationTime" ma:readOnly="true">
      <xsd:simpleType>
        <xsd:restriction base="dms:Text"/>
      </xsd:simpleType>
    </xsd:element>
    <xsd:element name="MediaServiceEventHashCode" ma:index="36" nillable="true" ma:displayName="MediaServiceEventHashCode" ma:hidden="true" ma:internalName="MediaServiceEventHashCode" ma:readOnly="true">
      <xsd:simpleType>
        <xsd:restriction base="dms:Text"/>
      </xsd:simpleType>
    </xsd:element>
    <xsd:element name="MediaLengthInSeconds" ma:index="39" nillable="true" ma:displayName="MediaLengthInSeconds" ma:hidden="true" ma:internalName="MediaLengthInSeconds" ma:readOnly="true">
      <xsd:simpleType>
        <xsd:restriction base="dms:Unknown"/>
      </xsd:simpleType>
    </xsd:element>
    <xsd:element name="MediaServiceObjectDetectorVersions" ma:index="40" nillable="true" ma:displayName="MediaServiceObjectDetectorVersions" ma:hidden="true" ma:indexed="true" ma:internalName="MediaServiceObjectDetectorVersions" ma:readOnly="true">
      <xsd:simpleType>
        <xsd:restriction base="dms:Text"/>
      </xsd:simpleType>
    </xsd:element>
    <xsd:element name="MediaServiceSearchProperties" ma:index="4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6fc5250-dc30-4f01-945b-7e46a880eeb3" elementFormDefault="qualified">
    <xsd:import namespace="http://schemas.microsoft.com/office/2006/documentManagement/types"/>
    <xsd:import namespace="http://schemas.microsoft.com/office/infopath/2007/PartnerControls"/>
    <xsd:element name="SharedWithUsers" ma:index="3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5"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TaxCatchAll xmlns="4ffa91fb-a0ff-4ac5-b2db-65c790d184a4" xsi:nil="true"/>
    <_Source xmlns="http://schemas.microsoft.com/sharepoint/v3/fields" xsi:nil="true"/>
    <Language xmlns="http://schemas.microsoft.com/sharepoint/v3">English</Language>
    <_ip_UnifiedCompliancePolicyUIAction xmlns="http://schemas.microsoft.com/sharepoint/v3" xsi:nil="true"/>
    <j747ac98061d40f0aa7bd47e1db5675d xmlns="4ffa91fb-a0ff-4ac5-b2db-65c790d184a4">
      <Terms xmlns="http://schemas.microsoft.com/office/infopath/2007/PartnerControls"/>
    </j747ac98061d40f0aa7bd47e1db5675d>
    <External_x0020_Contributor xmlns="4ffa91fb-a0ff-4ac5-b2db-65c790d184a4" xsi:nil="true"/>
    <TaxKeywordTaxHTField xmlns="4ffa91fb-a0ff-4ac5-b2db-65c790d184a4">
      <Terms xmlns="http://schemas.microsoft.com/office/infopath/2007/PartnerControls"/>
    </TaxKeywordTaxHTField>
    <Record xmlns="4ffa91fb-a0ff-4ac5-b2db-65c790d184a4">Shared</Record>
    <_ip_UnifiedCompliancePolicyProperties xmlns="http://schemas.microsoft.com/sharepoint/v3" xsi:nil="true"/>
    <Rights xmlns="4ffa91fb-a0ff-4ac5-b2db-65c790d184a4" xsi:nil="true"/>
    <Document_x0020_Creation_x0020_Date xmlns="4ffa91fb-a0ff-4ac5-b2db-65c790d184a4">2025-01-06T15:46:20+00:00</Document_x0020_Creation_x0020_Date>
    <EPA_x0020_Office xmlns="4ffa91fb-a0ff-4ac5-b2db-65c790d184a4" xsi:nil="true"/>
    <CategoryDescription xmlns="http://schemas.microsoft.com/sharepoint.v3" xsi:nil="true"/>
    <Identifier xmlns="4ffa91fb-a0ff-4ac5-b2db-65c790d184a4" xsi:nil="true"/>
    <_Coverage xmlns="http://schemas.microsoft.com/sharepoint/v3/fields" xsi:nil="true"/>
    <Creator xmlns="4ffa91fb-a0ff-4ac5-b2db-65c790d184a4">
      <UserInfo>
        <DisplayName/>
        <AccountId xsi:nil="true"/>
        <AccountType/>
      </UserInfo>
    </Creator>
    <EPA_x0020_Related_x0020_Documents xmlns="4ffa91fb-a0ff-4ac5-b2db-65c790d184a4" xsi:nil="true"/>
    <EPA_x0020_Contributor xmlns="4ffa91fb-a0ff-4ac5-b2db-65c790d184a4">
      <UserInfo>
        <DisplayName/>
        <AccountId xsi:nil="true"/>
        <AccountType/>
      </UserInfo>
    </EPA_x0020_Contributor>
  </documentManagement>
</p:properties>
</file>

<file path=customXml/itemProps1.xml><?xml version="1.0" encoding="utf-8"?>
<ds:datastoreItem xmlns:ds="http://schemas.openxmlformats.org/officeDocument/2006/customXml" ds:itemID="{4A3D6BAC-B7D2-496B-A0C5-EE03CEA1A090}">
  <ds:schemaRefs>
    <ds:schemaRef ds:uri="Microsoft.SharePoint.Taxonomy.ContentTypeSync"/>
  </ds:schemaRefs>
</ds:datastoreItem>
</file>

<file path=customXml/itemProps2.xml><?xml version="1.0" encoding="utf-8"?>
<ds:datastoreItem xmlns:ds="http://schemas.openxmlformats.org/officeDocument/2006/customXml" ds:itemID="{F41250FA-1968-4D2D-8CA2-04E7492B23BF}">
  <ds:schemaRefs>
    <ds:schemaRef ds:uri="http://schemas.microsoft.com/sharepoint/v3/contenttype/forms"/>
  </ds:schemaRefs>
</ds:datastoreItem>
</file>

<file path=customXml/itemProps3.xml><?xml version="1.0" encoding="utf-8"?>
<ds:datastoreItem xmlns:ds="http://schemas.openxmlformats.org/officeDocument/2006/customXml" ds:itemID="{60097AE9-7AF9-40CB-8FA6-FDA510F4A8B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4ffa91fb-a0ff-4ac5-b2db-65c790d184a4"/>
    <ds:schemaRef ds:uri="http://schemas.microsoft.com/sharepoint.v3"/>
    <ds:schemaRef ds:uri="http://schemas.microsoft.com/sharepoint/v3/fields"/>
    <ds:schemaRef ds:uri="02fe02c4-dc41-46ff-9d52-90c0a1b1f611"/>
    <ds:schemaRef ds:uri="96fc5250-dc30-4f01-945b-7e46a880eeb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20D29A19-6050-45A1-BAA4-28100EADAB42}">
  <ds:schemaRefs>
    <ds:schemaRef ds:uri="96fc5250-dc30-4f01-945b-7e46a880eeb3"/>
    <ds:schemaRef ds:uri="http://schemas.microsoft.com/office/2006/metadata/properties"/>
    <ds:schemaRef ds:uri="http://schemas.microsoft.com/sharepoint/v3/fields"/>
    <ds:schemaRef ds:uri="http://purl.org/dc/elements/1.1/"/>
    <ds:schemaRef ds:uri="http://schemas.microsoft.com/sharepoint.v3"/>
    <ds:schemaRef ds:uri="http://schemas.microsoft.com/office/infopath/2007/PartnerControls"/>
    <ds:schemaRef ds:uri="http://www.w3.org/XML/1998/namespace"/>
    <ds:schemaRef ds:uri="http://purl.org/dc/dcmitype/"/>
    <ds:schemaRef ds:uri="http://schemas.openxmlformats.org/package/2006/metadata/core-properties"/>
    <ds:schemaRef ds:uri="http://schemas.microsoft.com/office/2006/documentManagement/types"/>
    <ds:schemaRef ds:uri="http://schemas.microsoft.com/sharepoint/v3"/>
    <ds:schemaRef ds:uri="02fe02c4-dc41-46ff-9d52-90c0a1b1f611"/>
    <ds:schemaRef ds:uri="4ffa91fb-a0ff-4ac5-b2db-65c790d184a4"/>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Summary</vt:lpstr>
      <vt:lpstr>Table 1</vt:lpstr>
      <vt:lpstr>Table 2</vt:lpstr>
      <vt:lpstr>Capital O&amp;M</vt:lpstr>
      <vt:lpstr>Respondents</vt:lpstr>
      <vt:lpstr>Responses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Denise Bevington</dc:creator>
  <cp:keywords/>
  <dc:description/>
  <cp:lastModifiedBy>Johnson, Amaris</cp:lastModifiedBy>
  <cp:revision/>
  <dcterms:created xsi:type="dcterms:W3CDTF">2018-03-28T21:45:15Z</dcterms:created>
  <dcterms:modified xsi:type="dcterms:W3CDTF">2025-05-06T19:30:41Z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0x01010052C2644CEF3BE14BA984F9E32D274554</vt:lpwstr>
  </property>
  <property fmtid="{D5CDD505-2E9C-101B-9397-08002B2CF9AE}" pid="3" name="MediaServiceImageTags">
    <vt:lpwstr/>
  </property>
</Properties>
</file>