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FSA\AO\RRFIDG\IC\0560-0155 Guaranteed Farm Loans\"/>
    </mc:Choice>
  </mc:AlternateContent>
  <xr:revisionPtr revIDLastSave="0" documentId="13_ncr:1_{12B36F47-FE4D-4D65-8278-B6818F95C306}" xr6:coauthVersionLast="47" xr6:coauthVersionMax="47" xr10:uidLastSave="{00000000-0000-0000-0000-000000000000}"/>
  <bookViews>
    <workbookView xWindow="-28920" yWindow="-15" windowWidth="29040" windowHeight="15840" tabRatio="504" xr2:uid="{00000000-000D-0000-FFFF-FFFF00000000}"/>
  </bookViews>
  <sheets>
    <sheet name="GLB 2016" sheetId="2" r:id="rId1"/>
    <sheet name="Supporting Data" sheetId="3" r:id="rId2"/>
  </sheets>
  <definedNames>
    <definedName name="_xlnm.Print_Area" localSheetId="0">'GLB 2016'!$A$1:$K$318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2" l="1"/>
  <c r="G106" i="2"/>
  <c r="G12" i="2"/>
  <c r="H195" i="2" l="1"/>
  <c r="F195" i="2"/>
  <c r="H152" i="2"/>
  <c r="F152" i="2"/>
  <c r="F113" i="2"/>
  <c r="F67" i="2"/>
  <c r="F29" i="2"/>
  <c r="I176" i="2"/>
  <c r="K176" i="2" s="1"/>
  <c r="I174" i="2"/>
  <c r="K174" i="2" s="1"/>
  <c r="I172" i="2"/>
  <c r="I170" i="2"/>
  <c r="K170" i="2" s="1"/>
  <c r="I168" i="2"/>
  <c r="K168" i="2" s="1"/>
  <c r="I166" i="2"/>
  <c r="K166" i="2" s="1"/>
  <c r="I164" i="2"/>
  <c r="K164" i="2" s="1"/>
  <c r="I162" i="2"/>
  <c r="K162" i="2" s="1"/>
  <c r="I160" i="2"/>
  <c r="K160" i="2" s="1"/>
  <c r="I158" i="2"/>
  <c r="K158" i="2" s="1"/>
  <c r="I145" i="2"/>
  <c r="K145" i="2" s="1"/>
  <c r="I143" i="2"/>
  <c r="K143" i="2" s="1"/>
  <c r="I141" i="2"/>
  <c r="K141" i="2" s="1"/>
  <c r="I139" i="2"/>
  <c r="K139" i="2" s="1"/>
  <c r="I137" i="2"/>
  <c r="K137" i="2" s="1"/>
  <c r="I135" i="2"/>
  <c r="K135" i="2" s="1"/>
  <c r="I133" i="2"/>
  <c r="K133" i="2" s="1"/>
  <c r="I131" i="2"/>
  <c r="I129" i="2"/>
  <c r="K129" i="2" s="1"/>
  <c r="I127" i="2"/>
  <c r="K127" i="2" s="1"/>
  <c r="I125" i="2"/>
  <c r="K125" i="2" s="1"/>
  <c r="I123" i="2"/>
  <c r="K123" i="2" s="1"/>
  <c r="I121" i="2"/>
  <c r="K121" i="2" s="1"/>
  <c r="I119" i="2"/>
  <c r="K119" i="2" s="1"/>
  <c r="I94" i="2"/>
  <c r="H94" i="2"/>
  <c r="I92" i="2"/>
  <c r="H92" i="2"/>
  <c r="I90" i="2"/>
  <c r="H90" i="2"/>
  <c r="I88" i="2"/>
  <c r="H88" i="2"/>
  <c r="I51" i="2"/>
  <c r="H51" i="2"/>
  <c r="I49" i="2"/>
  <c r="H49" i="2"/>
  <c r="H47" i="2"/>
  <c r="K47" i="2" s="1"/>
  <c r="I45" i="2"/>
  <c r="K45" i="2" s="1"/>
  <c r="I43" i="2"/>
  <c r="H43" i="2"/>
  <c r="I41" i="2"/>
  <c r="K41" i="2" s="1"/>
  <c r="I39" i="2"/>
  <c r="H39" i="2"/>
  <c r="K37" i="2"/>
  <c r="I35" i="2"/>
  <c r="K35" i="2" s="1"/>
  <c r="K24" i="2"/>
  <c r="K51" i="2" l="1"/>
  <c r="K43" i="2"/>
  <c r="K49" i="2"/>
  <c r="H67" i="2"/>
  <c r="K39" i="2"/>
  <c r="K88" i="2"/>
  <c r="K92" i="2"/>
  <c r="K152" i="2"/>
  <c r="I296" i="2" s="1"/>
  <c r="H296" i="2" s="1"/>
  <c r="K195" i="2"/>
  <c r="I297" i="2" s="1"/>
  <c r="H297" i="2" s="1"/>
  <c r="K90" i="2"/>
  <c r="K94" i="2"/>
  <c r="L20" i="3"/>
  <c r="L18" i="3"/>
  <c r="I6" i="3"/>
  <c r="K67" i="2" l="1"/>
  <c r="I294" i="2" s="1"/>
  <c r="H294" i="2" s="1"/>
  <c r="E4" i="3"/>
  <c r="E5" i="3"/>
  <c r="E6" i="3"/>
  <c r="E7" i="3"/>
  <c r="E8" i="3"/>
  <c r="E9" i="3"/>
  <c r="E10" i="3"/>
  <c r="E11" i="3"/>
  <c r="E12" i="3"/>
  <c r="E13" i="3"/>
  <c r="E20" i="3"/>
  <c r="E21" i="3"/>
  <c r="E22" i="3"/>
  <c r="E23" i="3"/>
  <c r="E24" i="3"/>
  <c r="E25" i="3"/>
  <c r="E26" i="3"/>
  <c r="E27" i="3"/>
  <c r="E28" i="3"/>
  <c r="E29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F7" i="3" l="1"/>
  <c r="F8" i="3"/>
  <c r="H10" i="2"/>
  <c r="I108" i="2" l="1"/>
  <c r="K108" i="2" s="1"/>
  <c r="I110" i="2"/>
  <c r="I84" i="2" l="1"/>
  <c r="K84" i="2" l="1"/>
  <c r="I222" i="2" l="1"/>
  <c r="H222" i="2"/>
  <c r="I100" i="2"/>
  <c r="K100" i="2" s="1"/>
  <c r="H96" i="2"/>
  <c r="I86" i="2"/>
  <c r="K86" i="2" s="1"/>
  <c r="I82" i="2"/>
  <c r="K82" i="2" s="1"/>
  <c r="H80" i="2"/>
  <c r="H78" i="2"/>
  <c r="H76" i="2"/>
  <c r="H74" i="2"/>
  <c r="H113" i="2" l="1"/>
  <c r="I106" i="2"/>
  <c r="K106" i="2" s="1"/>
  <c r="I104" i="2"/>
  <c r="K104" i="2" s="1"/>
  <c r="I102" i="2"/>
  <c r="K102" i="2" s="1"/>
  <c r="I98" i="2"/>
  <c r="K98" i="2" s="1"/>
  <c r="I96" i="2"/>
  <c r="K96" i="2" s="1"/>
  <c r="I22" i="2"/>
  <c r="K22" i="2" s="1"/>
  <c r="I6" i="2"/>
  <c r="H8" i="2"/>
  <c r="K8" i="2" l="1"/>
  <c r="H29" i="2"/>
  <c r="K6" i="2"/>
  <c r="D318" i="2" l="1"/>
  <c r="I257" i="2"/>
  <c r="H257" i="2"/>
  <c r="I255" i="2"/>
  <c r="H255" i="2"/>
  <c r="I253" i="2"/>
  <c r="H253" i="2"/>
  <c r="I251" i="2"/>
  <c r="H251" i="2"/>
  <c r="I249" i="2"/>
  <c r="H249" i="2"/>
  <c r="I247" i="2"/>
  <c r="H247" i="2"/>
  <c r="I245" i="2"/>
  <c r="H245" i="2"/>
  <c r="F238" i="2"/>
  <c r="I236" i="2"/>
  <c r="H236" i="2"/>
  <c r="I234" i="2"/>
  <c r="H234" i="2"/>
  <c r="I232" i="2"/>
  <c r="H232" i="2"/>
  <c r="I230" i="2"/>
  <c r="H230" i="2"/>
  <c r="I228" i="2"/>
  <c r="H228" i="2"/>
  <c r="I226" i="2"/>
  <c r="I224" i="2"/>
  <c r="H224" i="2"/>
  <c r="I220" i="2"/>
  <c r="H220" i="2"/>
  <c r="H217" i="2"/>
  <c r="K217" i="2" s="1"/>
  <c r="I215" i="2"/>
  <c r="H215" i="2"/>
  <c r="I213" i="2"/>
  <c r="H213" i="2"/>
  <c r="I211" i="2"/>
  <c r="H211" i="2"/>
  <c r="I209" i="2"/>
  <c r="H209" i="2"/>
  <c r="I207" i="2"/>
  <c r="H207" i="2"/>
  <c r="I205" i="2"/>
  <c r="H205" i="2"/>
  <c r="I203" i="2"/>
  <c r="H203" i="2"/>
  <c r="I201" i="2"/>
  <c r="H201" i="2"/>
  <c r="I78" i="2"/>
  <c r="I76" i="2"/>
  <c r="K76" i="2" s="1"/>
  <c r="I74" i="2"/>
  <c r="K74" i="2" s="1"/>
  <c r="I80" i="2"/>
  <c r="K80" i="2" s="1"/>
  <c r="I20" i="2"/>
  <c r="K20" i="2" s="1"/>
  <c r="I18" i="2"/>
  <c r="K18" i="2" s="1"/>
  <c r="I16" i="2"/>
  <c r="K16" i="2" s="1"/>
  <c r="I14" i="2"/>
  <c r="K14" i="2" s="1"/>
  <c r="I12" i="2"/>
  <c r="K12" i="2" s="1"/>
  <c r="I10" i="2"/>
  <c r="K10" i="2" s="1"/>
  <c r="K29" i="2" l="1"/>
  <c r="I293" i="2" s="1"/>
  <c r="H293" i="2" s="1"/>
  <c r="K113" i="2"/>
  <c r="I295" i="2" s="1"/>
  <c r="H295" i="2" s="1"/>
  <c r="H238" i="2"/>
  <c r="H281" i="2"/>
  <c r="K232" i="2"/>
  <c r="K236" i="2"/>
  <c r="K201" i="2"/>
  <c r="K207" i="2"/>
  <c r="K249" i="2"/>
  <c r="K253" i="2"/>
  <c r="K211" i="2"/>
  <c r="K205" i="2"/>
  <c r="K209" i="2"/>
  <c r="K213" i="2"/>
  <c r="K251" i="2"/>
  <c r="K234" i="2"/>
  <c r="K247" i="2"/>
  <c r="K255" i="2"/>
  <c r="K203" i="2"/>
  <c r="K215" i="2"/>
  <c r="K245" i="2"/>
  <c r="K257" i="2"/>
  <c r="K238" i="2" l="1"/>
  <c r="I298" i="2" s="1"/>
  <c r="H298" i="2" s="1"/>
  <c r="K281" i="2"/>
  <c r="I299" i="2" s="1"/>
  <c r="H299" i="2" s="1"/>
  <c r="G301" i="2"/>
  <c r="D306" i="2" s="1"/>
  <c r="D307" i="2" s="1"/>
  <c r="K282" i="2" l="1"/>
  <c r="I301" i="2"/>
  <c r="D297" i="2" l="1"/>
  <c r="D301" i="2" s="1"/>
  <c r="H301" i="2"/>
  <c r="D310" i="2" s="1"/>
  <c r="D311" i="2" s="1"/>
  <c r="D312" i="2" s="1"/>
  <c r="H282" i="2"/>
  <c r="D299" i="2" s="1"/>
  <c r="D29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tc={360A49A6-DD9A-4078-A771-3C5C01B8647E}</author>
  </authors>
  <commentList>
    <comment ref="K121" authorId="0" shapeId="0" xr:uid="{360A49A6-DD9A-4078-A771-3C5C01B8647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to reflect current number of SEL Lenders</t>
      </text>
    </comment>
  </commentList>
</comments>
</file>

<file path=xl/sharedStrings.xml><?xml version="1.0" encoding="utf-8"?>
<sst xmlns="http://schemas.openxmlformats.org/spreadsheetml/2006/main" count="542" uniqueCount="318">
  <si>
    <t>Total Cost</t>
  </si>
  <si>
    <t>Annual cost to Fed. Gov't</t>
  </si>
  <si>
    <t>Total Cost-Business</t>
  </si>
  <si>
    <t>Total Hrs.-Business</t>
  </si>
  <si>
    <t>Business</t>
  </si>
  <si>
    <t>Total Cost-Farmer</t>
  </si>
  <si>
    <t>Total Hrs.-Farmer</t>
  </si>
  <si>
    <t>Farmer</t>
  </si>
  <si>
    <t>Respondents cost per Hour</t>
  </si>
  <si>
    <t>(Col. 12 / Col. 8)</t>
  </si>
  <si>
    <t>Total</t>
  </si>
  <si>
    <t>Hrs.</t>
  </si>
  <si>
    <t>Average Burden per Respondent</t>
  </si>
  <si>
    <t>(Col. 12 / Col. 10 x 60)</t>
  </si>
  <si>
    <t>Page 7</t>
  </si>
  <si>
    <t>Min</t>
  </si>
  <si>
    <t>Average Burden per Collection</t>
  </si>
  <si>
    <t>Page 6</t>
  </si>
  <si>
    <t>(Col. 12)</t>
  </si>
  <si>
    <t>Page 5</t>
  </si>
  <si>
    <t>Total Annual Burden Hours</t>
  </si>
  <si>
    <t>Page 4</t>
  </si>
  <si>
    <t>(Col. 10)</t>
  </si>
  <si>
    <t>Page 3</t>
  </si>
  <si>
    <t>Total Annual Responses</t>
  </si>
  <si>
    <t>Page 2</t>
  </si>
  <si>
    <t>(Col. 10 / Col. 8)</t>
  </si>
  <si>
    <t>Page 1</t>
  </si>
  <si>
    <t>Reports Filed per Person</t>
  </si>
  <si>
    <t>Business Hrs.</t>
  </si>
  <si>
    <t>Farmer Hrs.</t>
  </si>
  <si>
    <t>Total Number of Unduplicated Respondents</t>
  </si>
  <si>
    <t>GRAND TOTALS</t>
  </si>
  <si>
    <t>TOTALS</t>
  </si>
  <si>
    <t>(Farmer)</t>
  </si>
  <si>
    <t>763.20(b)(2)(ii)(B)</t>
  </si>
  <si>
    <t>FSA-2684</t>
  </si>
  <si>
    <t>Land Contract Recapture Agreement</t>
  </si>
  <si>
    <t>763.18 (b)(7)</t>
  </si>
  <si>
    <t>(Business)</t>
  </si>
  <si>
    <t>(OMB 0560-0155)</t>
  </si>
  <si>
    <t>763.18 (a)(10)</t>
  </si>
  <si>
    <t>FSA-2241</t>
  </si>
  <si>
    <t>Guarantee Loan Status Report</t>
  </si>
  <si>
    <t>763.20(b)(2)(i)(B)</t>
  </si>
  <si>
    <t>Loan Servicing</t>
  </si>
  <si>
    <t>763.20(b)(2)(i)(A)</t>
  </si>
  <si>
    <t>Non-Form</t>
  </si>
  <si>
    <t>Report of Loss-Agent</t>
  </si>
  <si>
    <t>Loan Servicing (Standard)</t>
  </si>
  <si>
    <t>Liquidation Plan-Agent</t>
  </si>
  <si>
    <t>763.20(b)(2)</t>
  </si>
  <si>
    <t>Inform Agency of Liquidation-Agent</t>
  </si>
  <si>
    <t>763.20(b)(2)(i)(D)</t>
  </si>
  <si>
    <t>763.20(a)(2)</t>
  </si>
  <si>
    <t>Demand for Agency Payment-Agent</t>
  </si>
  <si>
    <t>763.20(b)(1)</t>
  </si>
  <si>
    <t>Loan Servicing (Prompt &amp; Standard)</t>
  </si>
  <si>
    <t>763.20(a)(1)</t>
  </si>
  <si>
    <t>Demand for Default Payment-Agent</t>
  </si>
  <si>
    <t>0560-0155</t>
  </si>
  <si>
    <t>763.18(b)(8)</t>
  </si>
  <si>
    <t>763.18(a)(5)</t>
  </si>
  <si>
    <t>Payment Reminder Notice-Agent</t>
  </si>
  <si>
    <t>763.18 (b)(5)</t>
  </si>
  <si>
    <t>Loan Servicing-(Standard)</t>
  </si>
  <si>
    <t>Annual Inspection Report-Agent</t>
  </si>
  <si>
    <t>763.11 (c)(2)</t>
  </si>
  <si>
    <t>763.11 (c)(1)</t>
  </si>
  <si>
    <t>Copy of Agent Bonding Documents-Agent</t>
  </si>
  <si>
    <t>763.7 (b)(14)</t>
  </si>
  <si>
    <t>763.7 (b)(3)(v)</t>
  </si>
  <si>
    <t>Additional Information</t>
  </si>
  <si>
    <t>763.7 (b)(13)</t>
  </si>
  <si>
    <t>Copy of Land Contract</t>
  </si>
  <si>
    <t>763.18 (b)(4)</t>
  </si>
  <si>
    <t>763.18 (a)(4)</t>
  </si>
  <si>
    <t>Copy of Real Estate Taxes-Agent</t>
  </si>
  <si>
    <t xml:space="preserve">Loan Making </t>
  </si>
  <si>
    <t>763.15 (a)</t>
  </si>
  <si>
    <t>Copy of Real Estate Taxes-Seller</t>
  </si>
  <si>
    <t xml:space="preserve">Copy of Insurance-Seller </t>
  </si>
  <si>
    <t>Loan Making</t>
  </si>
  <si>
    <t>Copy of Insurance-Seller</t>
  </si>
  <si>
    <t>Non-Forms</t>
  </si>
  <si>
    <t>763.7 (b)(1)</t>
  </si>
  <si>
    <t>FSA-2683</t>
  </si>
  <si>
    <t>763.17 (c)</t>
  </si>
  <si>
    <t>Standard Payment-Agent</t>
  </si>
  <si>
    <t>FSA-2682</t>
  </si>
  <si>
    <t>Land Contract Agreement for Standard Guarantee</t>
  </si>
  <si>
    <t>Standard Payment-Seller</t>
  </si>
  <si>
    <t>Standard Payment-Buyer</t>
  </si>
  <si>
    <t>Prompt Payment-Agent</t>
  </si>
  <si>
    <t>FSA-2681</t>
  </si>
  <si>
    <t>Land Contract Agreement for Prompt Payment Guarantee</t>
  </si>
  <si>
    <t>Prompt Payment-Seller</t>
  </si>
  <si>
    <t>Prompt Payment-Buyer</t>
  </si>
  <si>
    <t>763.7 (a)</t>
  </si>
  <si>
    <t>Standard Guarantee-Seller</t>
  </si>
  <si>
    <t>FSA-2680</t>
  </si>
  <si>
    <t>Letter Of Interest</t>
  </si>
  <si>
    <t>762.128(a)</t>
  </si>
  <si>
    <t>Environmental &amp; Special Laws</t>
  </si>
  <si>
    <t>Notification</t>
  </si>
  <si>
    <t>762.110(g)</t>
  </si>
  <si>
    <t>Written</t>
  </si>
  <si>
    <t>Market Placement Program</t>
  </si>
  <si>
    <t>762.149 (g)</t>
  </si>
  <si>
    <t>Letter</t>
  </si>
  <si>
    <t xml:space="preserve">Copy of </t>
  </si>
  <si>
    <t>Acceleration</t>
  </si>
  <si>
    <t>Documents</t>
  </si>
  <si>
    <t xml:space="preserve">Supporting </t>
  </si>
  <si>
    <t>Protective Advances</t>
  </si>
  <si>
    <t>762.149 (b)</t>
  </si>
  <si>
    <t>Plan</t>
  </si>
  <si>
    <t>Liquidation Plan</t>
  </si>
  <si>
    <t>762.149(a)</t>
  </si>
  <si>
    <t>Attend Meeting</t>
  </si>
  <si>
    <t>Prepare for &amp;</t>
  </si>
  <si>
    <t>Mediation</t>
  </si>
  <si>
    <t>Shared Appreciation Agreements (Servicing)</t>
  </si>
  <si>
    <t>762.146 (d)</t>
  </si>
  <si>
    <t>Interest Rate Change</t>
  </si>
  <si>
    <t>762.146 (c)</t>
  </si>
  <si>
    <t>Data</t>
  </si>
  <si>
    <t>Financial</t>
  </si>
  <si>
    <t>Release of Liability after Liquidation</t>
  </si>
  <si>
    <t>762.146 (a)(2)</t>
  </si>
  <si>
    <t>Analysis</t>
  </si>
  <si>
    <t>Additional Loan &amp; Advances</t>
  </si>
  <si>
    <t>Other Servicing Procedures</t>
  </si>
  <si>
    <t>Contract</t>
  </si>
  <si>
    <t>762.145 (e)</t>
  </si>
  <si>
    <t xml:space="preserve">Evidence of </t>
  </si>
  <si>
    <t>Debt Writedwon</t>
  </si>
  <si>
    <t>copies</t>
  </si>
  <si>
    <t>Narrative &amp;</t>
  </si>
  <si>
    <t>Restructuring Guaranteed Loans-PLP</t>
  </si>
  <si>
    <t>Restructuring Guaranteed Loans-CLP</t>
  </si>
  <si>
    <t>Restructuring Guaranteed Loans-SEL</t>
  </si>
  <si>
    <t>SED</t>
  </si>
  <si>
    <t>Lenders</t>
  </si>
  <si>
    <t xml:space="preserve">Request to </t>
  </si>
  <si>
    <t>Repurchase for Servicing</t>
  </si>
  <si>
    <t xml:space="preserve">Demand and </t>
  </si>
  <si>
    <t>Repurchase by the Agency</t>
  </si>
  <si>
    <t>Holders</t>
  </si>
  <si>
    <t>Repurchase by Lender</t>
  </si>
  <si>
    <t>Notice</t>
  </si>
  <si>
    <t>Transfer &amp; Assumption</t>
  </si>
  <si>
    <t>762.142 (c)</t>
  </si>
  <si>
    <t>Information</t>
  </si>
  <si>
    <t>Subordinations</t>
  </si>
  <si>
    <t>Partial Release</t>
  </si>
  <si>
    <t>Reporting Requirements-PLP</t>
  </si>
  <si>
    <t>762.141 (d)</t>
  </si>
  <si>
    <t>Reporting Requirements-SEL</t>
  </si>
  <si>
    <t>762.141 (c)</t>
  </si>
  <si>
    <t>Reporting Requirements-CLP</t>
  </si>
  <si>
    <t>762.130(f)</t>
  </si>
  <si>
    <t>Summary of</t>
  </si>
  <si>
    <t>Evidence</t>
  </si>
  <si>
    <t>762.128 (d)(2)</t>
  </si>
  <si>
    <t>Equal Opportunity and Non-Discrimination</t>
  </si>
  <si>
    <t>Appraiser Requirements</t>
  </si>
  <si>
    <t>Interest Rates, Terms, Charges &amp; Fees</t>
  </si>
  <si>
    <t>762.110 (f)</t>
  </si>
  <si>
    <t>Applicants</t>
  </si>
  <si>
    <t>Conflict of Interest</t>
  </si>
  <si>
    <t>762.106 (e)</t>
  </si>
  <si>
    <t>Files</t>
  </si>
  <si>
    <t>Access to</t>
  </si>
  <si>
    <t>Attendance</t>
  </si>
  <si>
    <t>Physical</t>
  </si>
  <si>
    <t>CLP &amp; PLP Criteria-Training</t>
  </si>
  <si>
    <t>Supporting</t>
  </si>
  <si>
    <t>Lender Name or Ownership Change</t>
  </si>
  <si>
    <t>762.105 (c) (3)</t>
  </si>
  <si>
    <t>Document</t>
  </si>
  <si>
    <t>Substitution Of Lenders-Original</t>
  </si>
  <si>
    <t>762.105 (c) (2)</t>
  </si>
  <si>
    <t>Agreement</t>
  </si>
  <si>
    <t>Substitution Of Lenders-New</t>
  </si>
  <si>
    <t>762.105 (b)</t>
  </si>
  <si>
    <t>762.141 (f)</t>
  </si>
  <si>
    <t>FSA-2261</t>
  </si>
  <si>
    <t>Report of Collection Activities on Liquidated Accounts</t>
  </si>
  <si>
    <t>FSA-2254-A</t>
  </si>
  <si>
    <t>Supplemental Loss Form</t>
  </si>
  <si>
    <t>762.144 (c)</t>
  </si>
  <si>
    <t>FSA-2254</t>
  </si>
  <si>
    <t>Guaranteed Loan Report of Loss</t>
  </si>
  <si>
    <t>FSA-2253</t>
  </si>
  <si>
    <t>Lender</t>
  </si>
  <si>
    <t>FSA-2252</t>
  </si>
  <si>
    <t>Farm Loan Programs Guaranteed Writedown Worksheet</t>
  </si>
  <si>
    <t>FSA-2251</t>
  </si>
  <si>
    <t>Lender's Guaranteed Loan Payment to USDA</t>
  </si>
  <si>
    <t>762.141 (a)</t>
  </si>
  <si>
    <t>FSA-2248</t>
  </si>
  <si>
    <t>Guaranteed Farm Loan Default Status</t>
  </si>
  <si>
    <t>L-Lenders</t>
  </si>
  <si>
    <t>FSA-2242</t>
  </si>
  <si>
    <t>Assignment of Guarantee</t>
  </si>
  <si>
    <t>Guaranteed Loan Status Report</t>
  </si>
  <si>
    <t>762.130 (4)</t>
  </si>
  <si>
    <t>FSA-2236</t>
  </si>
  <si>
    <t>762.130 (4)(c)(2)</t>
  </si>
  <si>
    <t>FSA-2232</t>
  </si>
  <si>
    <t>Conditional Commitment</t>
  </si>
  <si>
    <t>762.150 (a) (1)</t>
  </si>
  <si>
    <t xml:space="preserve">L-Lenders </t>
  </si>
  <si>
    <t>FSA-2222</t>
  </si>
  <si>
    <t>Request for Interest Assistance</t>
  </si>
  <si>
    <t>762.150 (6)</t>
  </si>
  <si>
    <t>FSA-2221</t>
  </si>
  <si>
    <t>Interest Assistance Agreement</t>
  </si>
  <si>
    <t>A-Applicants</t>
  </si>
  <si>
    <t>762.142 (b)</t>
  </si>
  <si>
    <t>FSA-2211</t>
  </si>
  <si>
    <t>Application for Guarantee</t>
  </si>
  <si>
    <t>762.110 (a)</t>
  </si>
  <si>
    <t>762.105 (d)</t>
  </si>
  <si>
    <t>FSA-2201</t>
  </si>
  <si>
    <t>Lenders Agreement</t>
  </si>
  <si>
    <t>Guaranteed Micro Lender Application</t>
  </si>
  <si>
    <t>FSA-2205</t>
  </si>
  <si>
    <t>762.160(a)(6)</t>
  </si>
  <si>
    <t>Non-Form Collection</t>
  </si>
  <si>
    <t>SEL Eligibility Criteria (New)</t>
  </si>
  <si>
    <t>PLP Eligibility Criteria (Renewal)</t>
  </si>
  <si>
    <t>Guarantee Agreement-Lender</t>
  </si>
  <si>
    <t>CLP Eligibility Criteria (Renewal)</t>
  </si>
  <si>
    <t>Insurance-Farm Inspection-Environmental</t>
  </si>
  <si>
    <t>Summary</t>
  </si>
  <si>
    <t>Monitoring SEL Lenders</t>
  </si>
  <si>
    <t>Monitoring CLP Lenders</t>
  </si>
  <si>
    <t>Monitoring PLP Lenders</t>
  </si>
  <si>
    <t>Appraisal-Real Estate</t>
  </si>
  <si>
    <t>762.127 (c)</t>
  </si>
  <si>
    <t>Appraisal-Chattels</t>
  </si>
  <si>
    <t>762.127 (b)(3)</t>
  </si>
  <si>
    <t>Replacement of Loan Guarantee or Assignment of Guarantee Agreement</t>
  </si>
  <si>
    <t>Shared Appreciation Agreement for Guaranteed Loans</t>
  </si>
  <si>
    <t xml:space="preserve">Assignment of </t>
  </si>
  <si>
    <t>PLP &amp; CLP Eligibility Criteria (New)</t>
  </si>
  <si>
    <t>Inspections Construction (post close)</t>
  </si>
  <si>
    <t>TRAVEL TIME-GFL 1200 hrs.</t>
  </si>
  <si>
    <t>Prompt Payment Buyer</t>
  </si>
  <si>
    <t>Burden Hrs.</t>
  </si>
  <si>
    <t xml:space="preserve">Hours Reviewing &amp; Processing Collection </t>
  </si>
  <si>
    <t>Bold-Denotes unduplicated respondents</t>
  </si>
  <si>
    <t>Average Salary (GS-9-12) OPM 2017 Table</t>
  </si>
  <si>
    <t>GLB - EZ - MLP</t>
  </si>
  <si>
    <t>762.106 9(a)</t>
  </si>
  <si>
    <t xml:space="preserve">762.106 (f)(2) </t>
  </si>
  <si>
    <t>762.106 (b)(6)(i) 762.106 ( c) (1)</t>
  </si>
  <si>
    <t>762.123 (a)(1)&amp;(b)</t>
  </si>
  <si>
    <t>762.124 (a)(1)</t>
  </si>
  <si>
    <t>7 CFR 763.20(b)(2)(ii)(B)</t>
  </si>
  <si>
    <t>Request for Land Contract Loan Making Assistance (farmers)</t>
  </si>
  <si>
    <t>Land Contract Recapture Agreement (farmers)</t>
  </si>
  <si>
    <t xml:space="preserve">FSA-2684 </t>
  </si>
  <si>
    <t>CLP Lender Conditional Comm</t>
  </si>
  <si>
    <t>SEL Lender Conditional Comm</t>
  </si>
  <si>
    <t>CLP Lender applications</t>
  </si>
  <si>
    <t>SEL Lender applications</t>
  </si>
  <si>
    <t>Loan Closed (29 &amp; 31)</t>
  </si>
  <si>
    <t>Obligated or Closed PLP (27)</t>
  </si>
  <si>
    <t>Obligated or Closed CLP (27)</t>
  </si>
  <si>
    <t>Obligated or Closed SEL (27)</t>
  </si>
  <si>
    <t>IA Requests (25)</t>
  </si>
  <si>
    <t>PLP APPS (17 &amp;19))</t>
  </si>
  <si>
    <t>CLP APPS (15)</t>
  </si>
  <si>
    <t>SEL APPS (15)</t>
  </si>
  <si>
    <t>Applications (13)</t>
  </si>
  <si>
    <t>EZ Applications (9&amp;11)</t>
  </si>
  <si>
    <t>ML Applications (7)</t>
  </si>
  <si>
    <t>AVG</t>
  </si>
  <si>
    <t>FY 17</t>
  </si>
  <si>
    <t>FY 18</t>
  </si>
  <si>
    <t>FY 19</t>
  </si>
  <si>
    <t>Loans</t>
  </si>
  <si>
    <t>LOC</t>
  </si>
  <si>
    <t>Master list 250.  Discrepency could be Farm Credit</t>
  </si>
  <si>
    <t>PLP</t>
  </si>
  <si>
    <t>CLP</t>
  </si>
  <si>
    <t>SEL</t>
  </si>
  <si>
    <t>Lenders with loans outstanding</t>
  </si>
  <si>
    <t>Borrowers</t>
  </si>
  <si>
    <t>MMR</t>
  </si>
  <si>
    <t>GFO</t>
  </si>
  <si>
    <t>GOL</t>
  </si>
  <si>
    <t>Avg</t>
  </si>
  <si>
    <t>FY 17 - FY 19 loans for capital improvements 1263 / total loans of 25,880 = 5% of loans are for construction needing inspection.</t>
  </si>
  <si>
    <t>(Col. 8)</t>
  </si>
  <si>
    <t>Lender (Curently only 1 MLP lender)</t>
  </si>
  <si>
    <t>Loan Closing Report and Lender Certification</t>
  </si>
  <si>
    <t>Lenders (25)</t>
  </si>
  <si>
    <t>Lenders (45)</t>
  </si>
  <si>
    <t>762.141(b)</t>
  </si>
  <si>
    <t>763.145 (e)</t>
  </si>
  <si>
    <t>762.149</t>
  </si>
  <si>
    <t xml:space="preserve">762.105 (d) </t>
  </si>
  <si>
    <t>762.130 (d)(2)</t>
  </si>
  <si>
    <t>762.141 (e)</t>
  </si>
  <si>
    <t>762.142 (b)(2)(A)</t>
  </si>
  <si>
    <t>762.142 (d)</t>
  </si>
  <si>
    <t>762.144 (b)</t>
  </si>
  <si>
    <t>762.144 (d)</t>
  </si>
  <si>
    <t>762.145 (b)(2)(ii)</t>
  </si>
  <si>
    <t>762.145 (a)(3)</t>
  </si>
  <si>
    <t>762.145 (a)(4)</t>
  </si>
  <si>
    <t>762.149 (e)</t>
  </si>
  <si>
    <t>L-Lenders (1,763 total lenders)</t>
  </si>
  <si>
    <t>L-Lenders (700-SEL,135-CLP, 230 PLP)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</si>
</sst>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&quot;$&quot;#,##0.00"/>
    <numFmt numFmtId="168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4" fillId="0" borderId="0" xfId="0" applyFont="1"/>
    <xf numFmtId="165" fontId="0" fillId="0" borderId="2" xfId="1" applyNumberFormat="1" applyFont="1" applyBorder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2" fillId="2" borderId="0" xfId="0" applyFont="1" applyFill="1"/>
    <xf numFmtId="0" fontId="0" fillId="0" borderId="2" xfId="0" applyBorder="1" applyAlignment="1">
      <alignment horizontal="right"/>
    </xf>
    <xf numFmtId="1" fontId="0" fillId="0" borderId="2" xfId="0" applyNumberFormat="1" applyBorder="1"/>
    <xf numFmtId="2" fontId="7" fillId="0" borderId="8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167" fontId="7" fillId="0" borderId="0" xfId="2" applyNumberFormat="1" applyFont="1" applyFill="1" applyAlignment="1">
      <alignment horizontal="left"/>
    </xf>
    <xf numFmtId="165" fontId="7" fillId="0" borderId="2" xfId="1" applyNumberFormat="1" applyFont="1" applyFill="1" applyBorder="1" applyAlignment="1">
      <alignment horizontal="right"/>
    </xf>
    <xf numFmtId="167" fontId="13" fillId="0" borderId="0" xfId="2" applyNumberFormat="1" applyFont="1" applyFill="1" applyBorder="1" applyAlignment="1">
      <alignment horizontal="left"/>
    </xf>
    <xf numFmtId="165" fontId="7" fillId="0" borderId="2" xfId="1" applyNumberFormat="1" applyFont="1" applyFill="1" applyBorder="1"/>
    <xf numFmtId="167" fontId="7" fillId="0" borderId="0" xfId="2" applyNumberFormat="1" applyFont="1" applyFill="1" applyBorder="1" applyAlignment="1">
      <alignment horizontal="left"/>
    </xf>
    <xf numFmtId="167" fontId="14" fillId="0" borderId="0" xfId="2" applyNumberFormat="1" applyFont="1" applyFill="1" applyBorder="1" applyAlignment="1">
      <alignment horizontal="left"/>
    </xf>
    <xf numFmtId="49" fontId="7" fillId="0" borderId="14" xfId="0" applyNumberFormat="1" applyFont="1" applyBorder="1"/>
    <xf numFmtId="0" fontId="8" fillId="0" borderId="15" xfId="0" applyFont="1" applyBorder="1"/>
    <xf numFmtId="49" fontId="7" fillId="0" borderId="13" xfId="0" applyNumberFormat="1" applyFont="1" applyBorder="1"/>
    <xf numFmtId="0" fontId="8" fillId="0" borderId="9" xfId="0" applyFont="1" applyBorder="1"/>
    <xf numFmtId="0" fontId="8" fillId="0" borderId="5" xfId="0" applyFont="1" applyBorder="1"/>
    <xf numFmtId="1" fontId="7" fillId="0" borderId="13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" fontId="7" fillId="0" borderId="13" xfId="0" applyNumberFormat="1" applyFont="1" applyBorder="1" applyAlignment="1">
      <alignment horizontal="left" vertical="top"/>
    </xf>
    <xf numFmtId="14" fontId="7" fillId="0" borderId="9" xfId="0" applyNumberFormat="1" applyFont="1" applyBorder="1" applyAlignment="1">
      <alignment horizontal="left" vertical="top"/>
    </xf>
    <xf numFmtId="14" fontId="9" fillId="0" borderId="5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top"/>
    </xf>
    <xf numFmtId="0" fontId="11" fillId="0" borderId="15" xfId="0" applyFont="1" applyBorder="1"/>
    <xf numFmtId="49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Border="1"/>
    <xf numFmtId="1" fontId="7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1" fontId="7" fillId="0" borderId="2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horizontal="left" vertical="top"/>
    </xf>
    <xf numFmtId="49" fontId="7" fillId="0" borderId="12" xfId="0" applyNumberFormat="1" applyFont="1" applyBorder="1"/>
    <xf numFmtId="49" fontId="7" fillId="0" borderId="12" xfId="0" applyNumberFormat="1" applyFont="1" applyBorder="1" applyAlignment="1">
      <alignment horizontal="center"/>
    </xf>
    <xf numFmtId="49" fontId="13" fillId="0" borderId="12" xfId="0" applyNumberFormat="1" applyFont="1" applyBorder="1"/>
    <xf numFmtId="1" fontId="7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49" fontId="7" fillId="0" borderId="8" xfId="0" applyNumberFormat="1" applyFont="1" applyBorder="1" applyAlignment="1">
      <alignment horizontal="left" vertical="top"/>
    </xf>
    <xf numFmtId="49" fontId="7" fillId="0" borderId="8" xfId="0" applyNumberFormat="1" applyFont="1" applyBorder="1"/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/>
    </xf>
    <xf numFmtId="49" fontId="13" fillId="0" borderId="0" xfId="0" applyNumberFormat="1" applyFont="1"/>
    <xf numFmtId="49" fontId="7" fillId="0" borderId="0" xfId="0" applyNumberFormat="1" applyFont="1" applyAlignment="1">
      <alignment horizontal="center"/>
    </xf>
    <xf numFmtId="0" fontId="9" fillId="0" borderId="12" xfId="0" applyFont="1" applyBorder="1" applyAlignment="1">
      <alignment horizontal="center" vertical="center"/>
    </xf>
    <xf numFmtId="49" fontId="7" fillId="0" borderId="6" xfId="0" applyNumberFormat="1" applyFont="1" applyBorder="1"/>
    <xf numFmtId="49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7" fillId="0" borderId="6" xfId="0" applyFont="1" applyBorder="1"/>
    <xf numFmtId="2" fontId="7" fillId="0" borderId="6" xfId="0" applyNumberFormat="1" applyFont="1" applyBorder="1" applyAlignment="1">
      <alignment horizontal="center"/>
    </xf>
    <xf numFmtId="49" fontId="9" fillId="0" borderId="2" xfId="0" applyNumberFormat="1" applyFont="1" applyBorder="1"/>
    <xf numFmtId="1" fontId="9" fillId="0" borderId="6" xfId="0" applyNumberFormat="1" applyFont="1" applyBorder="1" applyAlignment="1">
      <alignment horizontal="center"/>
    </xf>
    <xf numFmtId="0" fontId="7" fillId="0" borderId="14" xfId="0" applyFont="1" applyBorder="1"/>
    <xf numFmtId="1" fontId="7" fillId="0" borderId="13" xfId="0" applyNumberFormat="1" applyFont="1" applyBorder="1" applyAlignment="1">
      <alignment vertical="top"/>
    </xf>
    <xf numFmtId="49" fontId="7" fillId="0" borderId="12" xfId="0" applyNumberFormat="1" applyFont="1" applyBorder="1" applyAlignment="1">
      <alignment vertical="top" wrapText="1"/>
    </xf>
    <xf numFmtId="0" fontId="11" fillId="0" borderId="12" xfId="0" applyFont="1" applyBorder="1"/>
    <xf numFmtId="0" fontId="7" fillId="0" borderId="12" xfId="0" applyFont="1" applyBorder="1"/>
    <xf numFmtId="1" fontId="7" fillId="0" borderId="12" xfId="0" applyNumberFormat="1" applyFont="1" applyBorder="1"/>
    <xf numFmtId="0" fontId="12" fillId="0" borderId="12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1" fontId="7" fillId="0" borderId="12" xfId="0" applyNumberFormat="1" applyFont="1" applyBorder="1" applyAlignment="1">
      <alignment wrapText="1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13" fillId="0" borderId="12" xfId="0" applyFont="1" applyBorder="1"/>
    <xf numFmtId="49" fontId="7" fillId="0" borderId="8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0" xfId="0" applyNumberFormat="1" applyFont="1" applyBorder="1"/>
    <xf numFmtId="49" fontId="7" fillId="0" borderId="7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49" fontId="7" fillId="0" borderId="6" xfId="0" applyNumberFormat="1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13" fillId="0" borderId="6" xfId="0" applyFont="1" applyBorder="1"/>
    <xf numFmtId="49" fontId="7" fillId="0" borderId="2" xfId="0" applyNumberFormat="1" applyFont="1" applyBorder="1"/>
    <xf numFmtId="1" fontId="7" fillId="0" borderId="2" xfId="0" applyNumberFormat="1" applyFont="1" applyBorder="1" applyAlignment="1">
      <alignment horizontal="center"/>
    </xf>
    <xf numFmtId="49" fontId="14" fillId="0" borderId="6" xfId="0" applyNumberFormat="1" applyFont="1" applyBorder="1"/>
    <xf numFmtId="1" fontId="9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vertical="top"/>
    </xf>
    <xf numFmtId="0" fontId="9" fillId="0" borderId="12" xfId="0" applyFont="1" applyBorder="1" applyAlignment="1">
      <alignment horizontal="center"/>
    </xf>
    <xf numFmtId="49" fontId="7" fillId="0" borderId="6" xfId="0" applyNumberFormat="1" applyFont="1" applyBorder="1" applyAlignment="1">
      <alignment horizontal="left"/>
    </xf>
    <xf numFmtId="0" fontId="7" fillId="0" borderId="9" xfId="0" applyFont="1" applyBorder="1"/>
    <xf numFmtId="49" fontId="7" fillId="0" borderId="14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49" fontId="7" fillId="0" borderId="6" xfId="0" applyNumberFormat="1" applyFont="1" applyBorder="1" applyAlignment="1">
      <alignment vertical="top"/>
    </xf>
    <xf numFmtId="49" fontId="7" fillId="0" borderId="1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1" xfId="0" applyFont="1" applyBorder="1"/>
    <xf numFmtId="0" fontId="7" fillId="0" borderId="9" xfId="0" applyFont="1" applyBorder="1" applyAlignment="1">
      <alignment horizontal="center"/>
    </xf>
    <xf numFmtId="0" fontId="15" fillId="0" borderId="4" xfId="0" applyFont="1" applyBorder="1"/>
    <xf numFmtId="1" fontId="7" fillId="0" borderId="15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left" vertical="top" wrapText="1"/>
    </xf>
    <xf numFmtId="166" fontId="7" fillId="0" borderId="6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7" fillId="0" borderId="0" xfId="0" applyNumberFormat="1" applyFont="1"/>
    <xf numFmtId="49" fontId="7" fillId="0" borderId="11" xfId="0" applyNumberFormat="1" applyFont="1" applyBorder="1"/>
    <xf numFmtId="49" fontId="7" fillId="0" borderId="7" xfId="0" applyNumberFormat="1" applyFont="1" applyBorder="1"/>
    <xf numFmtId="49" fontId="7" fillId="0" borderId="10" xfId="0" applyNumberFormat="1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49" fontId="9" fillId="0" borderId="10" xfId="0" applyNumberFormat="1" applyFont="1" applyBorder="1"/>
    <xf numFmtId="1" fontId="7" fillId="0" borderId="9" xfId="0" applyNumberFormat="1" applyFont="1" applyBorder="1" applyAlignment="1">
      <alignment vertical="top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1" fillId="0" borderId="6" xfId="0" applyFont="1" applyBorder="1"/>
    <xf numFmtId="49" fontId="7" fillId="0" borderId="14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left" vertical="top"/>
    </xf>
    <xf numFmtId="49" fontId="7" fillId="0" borderId="14" xfId="0" applyNumberFormat="1" applyFont="1" applyBorder="1" applyAlignment="1">
      <alignment horizontal="left" vertical="top"/>
    </xf>
    <xf numFmtId="1" fontId="13" fillId="0" borderId="12" xfId="0" applyNumberFormat="1" applyFont="1" applyBorder="1"/>
    <xf numFmtId="0" fontId="13" fillId="0" borderId="12" xfId="0" applyFont="1" applyBorder="1" applyAlignment="1">
      <alignment horizontal="center"/>
    </xf>
    <xf numFmtId="49" fontId="7" fillId="0" borderId="8" xfId="0" applyNumberFormat="1" applyFont="1" applyBorder="1" applyAlignment="1" applyProtection="1">
      <alignment horizontal="center"/>
      <protection locked="0"/>
    </xf>
    <xf numFmtId="49" fontId="7" fillId="0" borderId="12" xfId="0" applyNumberFormat="1" applyFont="1" applyBorder="1" applyAlignment="1" applyProtection="1">
      <alignment horizontal="center"/>
      <protection locked="0"/>
    </xf>
    <xf numFmtId="0" fontId="7" fillId="0" borderId="10" xfId="0" applyFont="1" applyBorder="1"/>
    <xf numFmtId="0" fontId="7" fillId="0" borderId="13" xfId="0" applyFont="1" applyBorder="1"/>
    <xf numFmtId="168" fontId="7" fillId="0" borderId="6" xfId="0" applyNumberFormat="1" applyFont="1" applyBorder="1" applyAlignment="1" applyProtection="1">
      <alignment horizontal="center"/>
      <protection locked="0"/>
    </xf>
    <xf numFmtId="49" fontId="9" fillId="0" borderId="14" xfId="0" applyNumberFormat="1" applyFont="1" applyBorder="1"/>
    <xf numFmtId="2" fontId="7" fillId="0" borderId="12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left" vertical="top"/>
    </xf>
    <xf numFmtId="49" fontId="9" fillId="0" borderId="13" xfId="0" applyNumberFormat="1" applyFont="1" applyBorder="1" applyAlignment="1">
      <alignment horizontal="left" vertical="top"/>
    </xf>
    <xf numFmtId="49" fontId="9" fillId="0" borderId="4" xfId="0" applyNumberFormat="1" applyFont="1" applyBorder="1"/>
    <xf numFmtId="49" fontId="7" fillId="0" borderId="3" xfId="0" applyNumberFormat="1" applyFont="1" applyBorder="1"/>
    <xf numFmtId="1" fontId="9" fillId="0" borderId="2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left" vertical="top"/>
    </xf>
    <xf numFmtId="0" fontId="11" fillId="0" borderId="11" xfId="0" applyFont="1" applyBorder="1"/>
    <xf numFmtId="49" fontId="9" fillId="0" borderId="12" xfId="0" applyNumberFormat="1" applyFont="1" applyBorder="1" applyAlignment="1">
      <alignment horizontal="left" vertical="top"/>
    </xf>
    <xf numFmtId="49" fontId="7" fillId="0" borderId="5" xfId="0" applyNumberFormat="1" applyFont="1" applyBorder="1"/>
    <xf numFmtId="49" fontId="14" fillId="0" borderId="14" xfId="0" applyNumberFormat="1" applyFont="1" applyBorder="1" applyAlignment="1">
      <alignment horizontal="left" vertical="top"/>
    </xf>
    <xf numFmtId="0" fontId="13" fillId="0" borderId="14" xfId="0" applyFont="1" applyBorder="1"/>
    <xf numFmtId="1" fontId="13" fillId="0" borderId="11" xfId="0" applyNumberFormat="1" applyFont="1" applyBorder="1"/>
    <xf numFmtId="49" fontId="7" fillId="0" borderId="13" xfId="0" applyNumberFormat="1" applyFont="1" applyBorder="1" applyAlignment="1">
      <alignment horizontal="left" vertical="top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3" fillId="0" borderId="0" xfId="0" applyFont="1"/>
    <xf numFmtId="1" fontId="9" fillId="0" borderId="5" xfId="0" applyNumberFormat="1" applyFont="1" applyBorder="1" applyAlignment="1">
      <alignment horizontal="center"/>
    </xf>
    <xf numFmtId="1" fontId="13" fillId="0" borderId="0" xfId="0" applyNumberFormat="1" applyFont="1"/>
    <xf numFmtId="1" fontId="13" fillId="0" borderId="2" xfId="0" applyNumberFormat="1" applyFont="1" applyBorder="1"/>
    <xf numFmtId="1" fontId="9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49" fontId="9" fillId="0" borderId="12" xfId="0" applyNumberFormat="1" applyFont="1" applyBorder="1"/>
    <xf numFmtId="0" fontId="13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2" xfId="0" applyFont="1" applyBorder="1"/>
    <xf numFmtId="1" fontId="7" fillId="0" borderId="14" xfId="0" applyNumberFormat="1" applyFont="1" applyBorder="1" applyAlignment="1">
      <alignment horizontal="center"/>
    </xf>
    <xf numFmtId="49" fontId="7" fillId="0" borderId="6" xfId="0" applyNumberFormat="1" applyFont="1" applyBorder="1" applyAlignment="1" applyProtection="1">
      <alignment horizontal="center"/>
      <protection locked="0"/>
    </xf>
    <xf numFmtId="1" fontId="7" fillId="0" borderId="13" xfId="0" applyNumberFormat="1" applyFont="1" applyBorder="1" applyAlignment="1">
      <alignment horizontal="center"/>
    </xf>
    <xf numFmtId="49" fontId="9" fillId="0" borderId="8" xfId="0" applyNumberFormat="1" applyFont="1" applyBorder="1"/>
    <xf numFmtId="1" fontId="7" fillId="0" borderId="1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9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 vertical="top"/>
    </xf>
    <xf numFmtId="1" fontId="7" fillId="0" borderId="0" xfId="0" applyNumberFormat="1" applyFont="1"/>
    <xf numFmtId="49" fontId="16" fillId="0" borderId="0" xfId="0" applyNumberFormat="1" applyFon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49" fontId="13" fillId="0" borderId="2" xfId="0" applyNumberFormat="1" applyFont="1" applyBorder="1"/>
    <xf numFmtId="166" fontId="7" fillId="0" borderId="2" xfId="0" applyNumberFormat="1" applyFont="1" applyBorder="1" applyAlignment="1">
      <alignment horizontal="center"/>
    </xf>
    <xf numFmtId="49" fontId="11" fillId="0" borderId="2" xfId="0" applyNumberFormat="1" applyFont="1" applyBorder="1"/>
    <xf numFmtId="0" fontId="13" fillId="0" borderId="2" xfId="0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49" fontId="11" fillId="0" borderId="0" xfId="0" applyNumberFormat="1" applyFont="1"/>
    <xf numFmtId="167" fontId="7" fillId="0" borderId="0" xfId="0" applyNumberFormat="1" applyFont="1"/>
    <xf numFmtId="164" fontId="7" fillId="0" borderId="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4" fontId="7" fillId="0" borderId="2" xfId="0" applyNumberFormat="1" applyFont="1" applyBorder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67" fontId="6" fillId="0" borderId="0" xfId="2" applyNumberFormat="1" applyFont="1" applyFill="1" applyAlignment="1">
      <alignment horizontal="left"/>
    </xf>
    <xf numFmtId="167" fontId="5" fillId="0" borderId="0" xfId="2" applyNumberFormat="1" applyFont="1" applyFill="1" applyBorder="1" applyAlignment="1">
      <alignment horizontal="left"/>
    </xf>
    <xf numFmtId="0" fontId="7" fillId="3" borderId="0" xfId="0" applyFont="1" applyFill="1"/>
    <xf numFmtId="2" fontId="7" fillId="2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1" fontId="7" fillId="4" borderId="2" xfId="0" applyNumberFormat="1" applyFont="1" applyFill="1" applyBorder="1" applyAlignment="1">
      <alignment horizontal="center"/>
    </xf>
    <xf numFmtId="0" fontId="19" fillId="0" borderId="0" xfId="0" applyFont="1"/>
    <xf numFmtId="166" fontId="7" fillId="4" borderId="2" xfId="0" applyNumberFormat="1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1" xfId="0" applyFont="1" applyBorder="1"/>
    <xf numFmtId="0" fontId="8" fillId="0" borderId="9" xfId="0" applyFont="1" applyBorder="1"/>
    <xf numFmtId="0" fontId="8" fillId="0" borderId="5" xfId="0" applyFont="1" applyBorder="1"/>
    <xf numFmtId="0" fontId="7" fillId="0" borderId="4" xfId="0" applyFont="1" applyBorder="1"/>
    <xf numFmtId="0" fontId="7" fillId="0" borderId="3" xfId="0" applyFont="1" applyBorder="1"/>
    <xf numFmtId="0" fontId="8" fillId="0" borderId="15" xfId="0" applyFont="1" applyBorder="1"/>
    <xf numFmtId="0" fontId="8" fillId="0" borderId="3" xfId="0" applyFont="1" applyBorder="1"/>
    <xf numFmtId="0" fontId="11" fillId="0" borderId="4" xfId="0" applyFont="1" applyBorder="1" applyAlignment="1">
      <alignment horizontal="center" vertical="top"/>
    </xf>
    <xf numFmtId="0" fontId="7" fillId="0" borderId="14" xfId="0" applyFont="1" applyBorder="1"/>
    <xf numFmtId="0" fontId="7" fillId="0" borderId="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/>
    <xf numFmtId="0" fontId="7" fillId="0" borderId="15" xfId="0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5" xfId="0" applyFont="1" applyBorder="1"/>
    <xf numFmtId="0" fontId="11" fillId="0" borderId="15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1" fontId="9" fillId="4" borderId="2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3</xdr:row>
      <xdr:rowOff>55808</xdr:rowOff>
    </xdr:from>
    <xdr:to>
      <xdr:col>2</xdr:col>
      <xdr:colOff>0</xdr:colOff>
      <xdr:row>3</xdr:row>
      <xdr:rowOff>665726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75611" y="1457888"/>
          <a:ext cx="537209" cy="609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3</xdr:row>
      <xdr:rowOff>57553</xdr:rowOff>
    </xdr:from>
    <xdr:to>
      <xdr:col>2</xdr:col>
      <xdr:colOff>571499</xdr:colOff>
      <xdr:row>3</xdr:row>
      <xdr:rowOff>686210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50920" y="1459633"/>
          <a:ext cx="533399" cy="62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3</xdr:row>
      <xdr:rowOff>24425</xdr:rowOff>
    </xdr:from>
    <xdr:to>
      <xdr:col>3</xdr:col>
      <xdr:colOff>759240</xdr:colOff>
      <xdr:row>3</xdr:row>
      <xdr:rowOff>686211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68084" y="1426505"/>
          <a:ext cx="621196" cy="661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3</xdr:row>
      <xdr:rowOff>28141</xdr:rowOff>
    </xdr:from>
    <xdr:to>
      <xdr:col>4</xdr:col>
      <xdr:colOff>913457</xdr:colOff>
      <xdr:row>3</xdr:row>
      <xdr:rowOff>706695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80416" y="1430221"/>
          <a:ext cx="831761" cy="67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3</xdr:row>
      <xdr:rowOff>12212</xdr:rowOff>
    </xdr:from>
    <xdr:to>
      <xdr:col>5</xdr:col>
      <xdr:colOff>842596</xdr:colOff>
      <xdr:row>3</xdr:row>
      <xdr:rowOff>707940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28358" y="1414292"/>
          <a:ext cx="787378" cy="695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3</xdr:row>
      <xdr:rowOff>24425</xdr:rowOff>
    </xdr:from>
    <xdr:to>
      <xdr:col>6</xdr:col>
      <xdr:colOff>742951</xdr:colOff>
      <xdr:row>3</xdr:row>
      <xdr:rowOff>787400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73975" y="1434125"/>
          <a:ext cx="676276" cy="76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3</xdr:row>
      <xdr:rowOff>19051</xdr:rowOff>
    </xdr:from>
    <xdr:to>
      <xdr:col>7</xdr:col>
      <xdr:colOff>809625</xdr:colOff>
      <xdr:row>3</xdr:row>
      <xdr:rowOff>695069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03845" y="1421131"/>
          <a:ext cx="762000" cy="67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38101</xdr:colOff>
      <xdr:row>3</xdr:row>
      <xdr:rowOff>123825</xdr:rowOff>
    </xdr:from>
    <xdr:to>
      <xdr:col>8</xdr:col>
      <xdr:colOff>800101</xdr:colOff>
      <xdr:row>3</xdr:row>
      <xdr:rowOff>695068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08721" y="1525905"/>
          <a:ext cx="762000" cy="5712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12700</xdr:colOff>
      <xdr:row>3</xdr:row>
      <xdr:rowOff>12700</xdr:rowOff>
    </xdr:from>
    <xdr:to>
      <xdr:col>10</xdr:col>
      <xdr:colOff>810913</xdr:colOff>
      <xdr:row>3</xdr:row>
      <xdr:rowOff>358468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697720" y="1414780"/>
          <a:ext cx="1666893" cy="3457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3</xdr:row>
      <xdr:rowOff>510762</xdr:rowOff>
    </xdr:from>
    <xdr:to>
      <xdr:col>9</xdr:col>
      <xdr:colOff>745435</xdr:colOff>
      <xdr:row>3</xdr:row>
      <xdr:rowOff>716936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754042" y="1912842"/>
          <a:ext cx="676413" cy="206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82826</xdr:colOff>
      <xdr:row>3</xdr:row>
      <xdr:rowOff>366779</xdr:rowOff>
    </xdr:from>
    <xdr:to>
      <xdr:col>10</xdr:col>
      <xdr:colOff>798871</xdr:colOff>
      <xdr:row>3</xdr:row>
      <xdr:rowOff>694521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09312" y="1771036"/>
          <a:ext cx="716045" cy="3277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2</xdr:row>
      <xdr:rowOff>17536</xdr:rowOff>
    </xdr:from>
    <xdr:to>
      <xdr:col>10</xdr:col>
      <xdr:colOff>621197</xdr:colOff>
      <xdr:row>2</xdr:row>
      <xdr:rowOff>256489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28359" y="1114816"/>
          <a:ext cx="5046538" cy="238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0</xdr:row>
      <xdr:rowOff>95250</xdr:rowOff>
    </xdr:from>
    <xdr:to>
      <xdr:col>4</xdr:col>
      <xdr:colOff>942975</xdr:colOff>
      <xdr:row>1</xdr:row>
      <xdr:rowOff>390525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2875" y="95250"/>
          <a:ext cx="5798820" cy="950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48847</xdr:colOff>
      <xdr:row>0</xdr:row>
      <xdr:rowOff>85481</xdr:rowOff>
    </xdr:from>
    <xdr:to>
      <xdr:col>9</xdr:col>
      <xdr:colOff>307730</xdr:colOff>
      <xdr:row>0</xdr:row>
      <xdr:rowOff>381001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067" y="85481"/>
          <a:ext cx="2087683" cy="295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62262</xdr:colOff>
      <xdr:row>0</xdr:row>
      <xdr:rowOff>89093</xdr:rowOff>
    </xdr:from>
    <xdr:to>
      <xdr:col>6</xdr:col>
      <xdr:colOff>514089</xdr:colOff>
      <xdr:row>0</xdr:row>
      <xdr:rowOff>431016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35402" y="89093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98896</xdr:colOff>
      <xdr:row>1</xdr:row>
      <xdr:rowOff>47037</xdr:rowOff>
    </xdr:from>
    <xdr:to>
      <xdr:col>9</xdr:col>
      <xdr:colOff>587963</xdr:colOff>
      <xdr:row>1</xdr:row>
      <xdr:rowOff>423333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955116" y="702357"/>
          <a:ext cx="2317867" cy="376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baseline="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rPr>
            <a:t>Guaranteed Farm Loans</a:t>
          </a:r>
        </a:p>
      </xdr:txBody>
    </xdr:sp>
    <xdr:clientData/>
  </xdr:twoCellAnchor>
  <xdr:twoCellAnchor>
    <xdr:from>
      <xdr:col>0</xdr:col>
      <xdr:colOff>85482</xdr:colOff>
      <xdr:row>32</xdr:row>
      <xdr:rowOff>123826</xdr:rowOff>
    </xdr:from>
    <xdr:to>
      <xdr:col>0</xdr:col>
      <xdr:colOff>2613270</xdr:colOff>
      <xdr:row>32</xdr:row>
      <xdr:rowOff>656454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5482" y="10791826"/>
          <a:ext cx="2527788" cy="5326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</xdr:txBody>
    </xdr:sp>
    <xdr:clientData/>
  </xdr:twoCellAnchor>
  <xdr:twoCellAnchor>
    <xdr:from>
      <xdr:col>1</xdr:col>
      <xdr:colOff>19051</xdr:colOff>
      <xdr:row>32</xdr:row>
      <xdr:rowOff>55808</xdr:rowOff>
    </xdr:from>
    <xdr:to>
      <xdr:col>2</xdr:col>
      <xdr:colOff>0</xdr:colOff>
      <xdr:row>32</xdr:row>
      <xdr:rowOff>695067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975611" y="10723808"/>
          <a:ext cx="537209" cy="6392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32</xdr:row>
      <xdr:rowOff>57554</xdr:rowOff>
    </xdr:from>
    <xdr:to>
      <xdr:col>2</xdr:col>
      <xdr:colOff>571499</xdr:colOff>
      <xdr:row>32</xdr:row>
      <xdr:rowOff>707940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550920" y="10725554"/>
          <a:ext cx="533399" cy="6503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32</xdr:row>
      <xdr:rowOff>24424</xdr:rowOff>
    </xdr:from>
    <xdr:to>
      <xdr:col>3</xdr:col>
      <xdr:colOff>759240</xdr:colOff>
      <xdr:row>32</xdr:row>
      <xdr:rowOff>720811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268084" y="10692424"/>
          <a:ext cx="621196" cy="696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32</xdr:row>
      <xdr:rowOff>28140</xdr:rowOff>
    </xdr:from>
    <xdr:to>
      <xdr:col>4</xdr:col>
      <xdr:colOff>913457</xdr:colOff>
      <xdr:row>32</xdr:row>
      <xdr:rowOff>720811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080416" y="10696140"/>
          <a:ext cx="831761" cy="6926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32</xdr:row>
      <xdr:rowOff>12212</xdr:rowOff>
    </xdr:from>
    <xdr:to>
      <xdr:col>5</xdr:col>
      <xdr:colOff>842596</xdr:colOff>
      <xdr:row>32</xdr:row>
      <xdr:rowOff>682196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28358" y="10680212"/>
          <a:ext cx="787378" cy="6699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32</xdr:row>
      <xdr:rowOff>24425</xdr:rowOff>
    </xdr:from>
    <xdr:to>
      <xdr:col>6</xdr:col>
      <xdr:colOff>742951</xdr:colOff>
      <xdr:row>32</xdr:row>
      <xdr:rowOff>733682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54215" y="10692425"/>
          <a:ext cx="676276" cy="7092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32</xdr:row>
      <xdr:rowOff>19050</xdr:rowOff>
    </xdr:from>
    <xdr:to>
      <xdr:col>7</xdr:col>
      <xdr:colOff>809625</xdr:colOff>
      <xdr:row>32</xdr:row>
      <xdr:rowOff>707939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903845" y="10687050"/>
          <a:ext cx="762000" cy="6888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38101</xdr:colOff>
      <xdr:row>32</xdr:row>
      <xdr:rowOff>123825</xdr:rowOff>
    </xdr:from>
    <xdr:to>
      <xdr:col>8</xdr:col>
      <xdr:colOff>800101</xdr:colOff>
      <xdr:row>32</xdr:row>
      <xdr:rowOff>733682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08721" y="10791825"/>
          <a:ext cx="762000" cy="60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12699</xdr:colOff>
      <xdr:row>32</xdr:row>
      <xdr:rowOff>12701</xdr:rowOff>
    </xdr:from>
    <xdr:to>
      <xdr:col>10</xdr:col>
      <xdr:colOff>838200</xdr:colOff>
      <xdr:row>32</xdr:row>
      <xdr:rowOff>355601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702799" y="10795001"/>
          <a:ext cx="1689101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32</xdr:row>
      <xdr:rowOff>510762</xdr:rowOff>
    </xdr:from>
    <xdr:to>
      <xdr:col>9</xdr:col>
      <xdr:colOff>745435</xdr:colOff>
      <xdr:row>32</xdr:row>
      <xdr:rowOff>733682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754042" y="11178762"/>
          <a:ext cx="676413" cy="222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25744</xdr:colOff>
      <xdr:row>32</xdr:row>
      <xdr:rowOff>367229</xdr:rowOff>
    </xdr:from>
    <xdr:to>
      <xdr:col>10</xdr:col>
      <xdr:colOff>746554</xdr:colOff>
      <xdr:row>32</xdr:row>
      <xdr:rowOff>722982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579444" y="11035229"/>
          <a:ext cx="720810" cy="355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31</xdr:row>
      <xdr:rowOff>26832</xdr:rowOff>
    </xdr:from>
    <xdr:to>
      <xdr:col>10</xdr:col>
      <xdr:colOff>621197</xdr:colOff>
      <xdr:row>31</xdr:row>
      <xdr:rowOff>268310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28359" y="10412892"/>
          <a:ext cx="5046538" cy="2414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29</xdr:row>
      <xdr:rowOff>107324</xdr:rowOff>
    </xdr:from>
    <xdr:to>
      <xdr:col>4</xdr:col>
      <xdr:colOff>942975</xdr:colOff>
      <xdr:row>30</xdr:row>
      <xdr:rowOff>390525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2875" y="9457064"/>
          <a:ext cx="5798820" cy="877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48848</xdr:colOff>
      <xdr:row>29</xdr:row>
      <xdr:rowOff>85480</xdr:rowOff>
    </xdr:from>
    <xdr:to>
      <xdr:col>9</xdr:col>
      <xdr:colOff>234462</xdr:colOff>
      <xdr:row>29</xdr:row>
      <xdr:rowOff>439615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905068" y="9435220"/>
          <a:ext cx="2014414" cy="354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89092</xdr:colOff>
      <xdr:row>29</xdr:row>
      <xdr:rowOff>62262</xdr:rowOff>
    </xdr:from>
    <xdr:to>
      <xdr:col>6</xdr:col>
      <xdr:colOff>540919</xdr:colOff>
      <xdr:row>29</xdr:row>
      <xdr:rowOff>404185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62232" y="9412002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85480</xdr:colOff>
      <xdr:row>30</xdr:row>
      <xdr:rowOff>35278</xdr:rowOff>
    </xdr:from>
    <xdr:to>
      <xdr:col>9</xdr:col>
      <xdr:colOff>701842</xdr:colOff>
      <xdr:row>30</xdr:row>
      <xdr:rowOff>411574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941700" y="9979378"/>
          <a:ext cx="2445162" cy="376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lang="en-US">
            <a:latin typeface="Times New Roman" pitchFamily="18" charset="0"/>
            <a:cs typeface="Times New Roman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762000</xdr:colOff>
      <xdr:row>29</xdr:row>
      <xdr:rowOff>146539</xdr:rowOff>
    </xdr:from>
    <xdr:to>
      <xdr:col>10</xdr:col>
      <xdr:colOff>747346</xdr:colOff>
      <xdr:row>29</xdr:row>
      <xdr:rowOff>468923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447020" y="9496279"/>
          <a:ext cx="854026" cy="322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 2</a:t>
          </a:r>
        </a:p>
      </xdr:txBody>
    </xdr:sp>
    <xdr:clientData/>
  </xdr:twoCellAnchor>
  <xdr:twoCellAnchor>
    <xdr:from>
      <xdr:col>10</xdr:col>
      <xdr:colOff>87923</xdr:colOff>
      <xdr:row>0</xdr:row>
      <xdr:rowOff>43962</xdr:rowOff>
    </xdr:from>
    <xdr:to>
      <xdr:col>10</xdr:col>
      <xdr:colOff>762000</xdr:colOff>
      <xdr:row>0</xdr:row>
      <xdr:rowOff>351693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41623" y="43962"/>
          <a:ext cx="674077" cy="3077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</a:t>
          </a:r>
          <a:r>
            <a:rPr lang="en-US" sz="1050">
              <a:latin typeface="Times New Roman" pitchFamily="18" charset="0"/>
              <a:cs typeface="Times New Roman" pitchFamily="18" charset="0"/>
            </a:rPr>
            <a:t> 1</a:t>
          </a:r>
        </a:p>
      </xdr:txBody>
    </xdr:sp>
    <xdr:clientData/>
  </xdr:twoCellAnchor>
  <xdr:twoCellAnchor>
    <xdr:from>
      <xdr:col>0</xdr:col>
      <xdr:colOff>85482</xdr:colOff>
      <xdr:row>70</xdr:row>
      <xdr:rowOff>123825</xdr:rowOff>
    </xdr:from>
    <xdr:to>
      <xdr:col>0</xdr:col>
      <xdr:colOff>2613270</xdr:colOff>
      <xdr:row>70</xdr:row>
      <xdr:rowOff>1037981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5482" y="20263485"/>
          <a:ext cx="2527788" cy="639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</xdr:txBody>
    </xdr:sp>
    <xdr:clientData/>
  </xdr:twoCellAnchor>
  <xdr:twoCellAnchor>
    <xdr:from>
      <xdr:col>1</xdr:col>
      <xdr:colOff>19051</xdr:colOff>
      <xdr:row>70</xdr:row>
      <xdr:rowOff>55808</xdr:rowOff>
    </xdr:from>
    <xdr:to>
      <xdr:col>2</xdr:col>
      <xdr:colOff>0</xdr:colOff>
      <xdr:row>70</xdr:row>
      <xdr:rowOff>677078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975611" y="20195468"/>
          <a:ext cx="537209" cy="621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70</xdr:row>
      <xdr:rowOff>57553</xdr:rowOff>
    </xdr:from>
    <xdr:to>
      <xdr:col>2</xdr:col>
      <xdr:colOff>571499</xdr:colOff>
      <xdr:row>70</xdr:row>
      <xdr:rowOff>952500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550920" y="20197213"/>
          <a:ext cx="533399" cy="704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70</xdr:row>
      <xdr:rowOff>24424</xdr:rowOff>
    </xdr:from>
    <xdr:to>
      <xdr:col>3</xdr:col>
      <xdr:colOff>759240</xdr:colOff>
      <xdr:row>70</xdr:row>
      <xdr:rowOff>940290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268084" y="20164084"/>
          <a:ext cx="621196" cy="740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70</xdr:row>
      <xdr:rowOff>28140</xdr:rowOff>
    </xdr:from>
    <xdr:to>
      <xdr:col>4</xdr:col>
      <xdr:colOff>913457</xdr:colOff>
      <xdr:row>70</xdr:row>
      <xdr:rowOff>891443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080416" y="20167800"/>
          <a:ext cx="831761" cy="7337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70</xdr:row>
      <xdr:rowOff>12212</xdr:rowOff>
    </xdr:from>
    <xdr:to>
      <xdr:col>5</xdr:col>
      <xdr:colOff>842596</xdr:colOff>
      <xdr:row>70</xdr:row>
      <xdr:rowOff>669325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28358" y="20151872"/>
          <a:ext cx="787378" cy="6571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70</xdr:row>
      <xdr:rowOff>24426</xdr:rowOff>
    </xdr:from>
    <xdr:to>
      <xdr:col>6</xdr:col>
      <xdr:colOff>742951</xdr:colOff>
      <xdr:row>70</xdr:row>
      <xdr:rowOff>707940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054215" y="20164086"/>
          <a:ext cx="676276" cy="6835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70</xdr:row>
      <xdr:rowOff>19050</xdr:rowOff>
    </xdr:from>
    <xdr:to>
      <xdr:col>7</xdr:col>
      <xdr:colOff>809625</xdr:colOff>
      <xdr:row>70</xdr:row>
      <xdr:rowOff>720811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903845" y="20158710"/>
          <a:ext cx="762000" cy="701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76716</xdr:colOff>
      <xdr:row>70</xdr:row>
      <xdr:rowOff>72339</xdr:rowOff>
    </xdr:from>
    <xdr:to>
      <xdr:col>8</xdr:col>
      <xdr:colOff>838716</xdr:colOff>
      <xdr:row>70</xdr:row>
      <xdr:rowOff>710269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47336" y="20211999"/>
          <a:ext cx="762000" cy="637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12699</xdr:colOff>
      <xdr:row>70</xdr:row>
      <xdr:rowOff>12700</xdr:rowOff>
    </xdr:from>
    <xdr:to>
      <xdr:col>11</xdr:col>
      <xdr:colOff>0</xdr:colOff>
      <xdr:row>70</xdr:row>
      <xdr:rowOff>355753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697719" y="20152360"/>
          <a:ext cx="1705356" cy="3430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70</xdr:row>
      <xdr:rowOff>390181</xdr:rowOff>
    </xdr:from>
    <xdr:to>
      <xdr:col>9</xdr:col>
      <xdr:colOff>745435</xdr:colOff>
      <xdr:row>70</xdr:row>
      <xdr:rowOff>665602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754042" y="20529841"/>
          <a:ext cx="676413" cy="275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82826</xdr:colOff>
      <xdr:row>70</xdr:row>
      <xdr:rowOff>378705</xdr:rowOff>
    </xdr:from>
    <xdr:to>
      <xdr:col>10</xdr:col>
      <xdr:colOff>768885</xdr:colOff>
      <xdr:row>71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36526" y="20518365"/>
          <a:ext cx="686059" cy="3832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69</xdr:row>
      <xdr:rowOff>69023</xdr:rowOff>
    </xdr:from>
    <xdr:to>
      <xdr:col>10</xdr:col>
      <xdr:colOff>621197</xdr:colOff>
      <xdr:row>69</xdr:row>
      <xdr:rowOff>290397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28359" y="19903883"/>
          <a:ext cx="5046538" cy="221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67</xdr:row>
      <xdr:rowOff>95250</xdr:rowOff>
    </xdr:from>
    <xdr:to>
      <xdr:col>4</xdr:col>
      <xdr:colOff>942975</xdr:colOff>
      <xdr:row>68</xdr:row>
      <xdr:rowOff>390525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42875" y="18832830"/>
          <a:ext cx="5798820" cy="950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48848</xdr:colOff>
      <xdr:row>67</xdr:row>
      <xdr:rowOff>85480</xdr:rowOff>
    </xdr:from>
    <xdr:to>
      <xdr:col>9</xdr:col>
      <xdr:colOff>234462</xdr:colOff>
      <xdr:row>67</xdr:row>
      <xdr:rowOff>439615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905068" y="18823060"/>
          <a:ext cx="2014414" cy="354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48846</xdr:colOff>
      <xdr:row>67</xdr:row>
      <xdr:rowOff>102508</xdr:rowOff>
    </xdr:from>
    <xdr:to>
      <xdr:col>6</xdr:col>
      <xdr:colOff>500673</xdr:colOff>
      <xdr:row>67</xdr:row>
      <xdr:rowOff>444431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21986" y="18840088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97240</xdr:colOff>
      <xdr:row>68</xdr:row>
      <xdr:rowOff>23519</xdr:rowOff>
    </xdr:from>
    <xdr:to>
      <xdr:col>10</xdr:col>
      <xdr:colOff>59531</xdr:colOff>
      <xdr:row>68</xdr:row>
      <xdr:rowOff>388056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7953460" y="19416419"/>
          <a:ext cx="2659771" cy="3645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762000</xdr:colOff>
      <xdr:row>67</xdr:row>
      <xdr:rowOff>146539</xdr:rowOff>
    </xdr:from>
    <xdr:to>
      <xdr:col>10</xdr:col>
      <xdr:colOff>747346</xdr:colOff>
      <xdr:row>67</xdr:row>
      <xdr:rowOff>468923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447020" y="18884119"/>
          <a:ext cx="854026" cy="322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 3</a:t>
          </a:r>
        </a:p>
      </xdr:txBody>
    </xdr:sp>
    <xdr:clientData/>
  </xdr:twoCellAnchor>
  <xdr:twoCellAnchor>
    <xdr:from>
      <xdr:col>1</xdr:col>
      <xdr:colOff>19051</xdr:colOff>
      <xdr:row>116</xdr:row>
      <xdr:rowOff>55808</xdr:rowOff>
    </xdr:from>
    <xdr:to>
      <xdr:col>2</xdr:col>
      <xdr:colOff>0</xdr:colOff>
      <xdr:row>116</xdr:row>
      <xdr:rowOff>654127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975611" y="29933828"/>
          <a:ext cx="537209" cy="5983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116</xdr:row>
      <xdr:rowOff>57554</xdr:rowOff>
    </xdr:from>
    <xdr:to>
      <xdr:col>2</xdr:col>
      <xdr:colOff>571499</xdr:colOff>
      <xdr:row>116</xdr:row>
      <xdr:rowOff>700032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550920" y="29935574"/>
          <a:ext cx="533399" cy="6424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116</xdr:row>
      <xdr:rowOff>24424</xdr:rowOff>
    </xdr:from>
    <xdr:to>
      <xdr:col>3</xdr:col>
      <xdr:colOff>759240</xdr:colOff>
      <xdr:row>116</xdr:row>
      <xdr:rowOff>688555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4268084" y="29902444"/>
          <a:ext cx="621196" cy="6641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116</xdr:row>
      <xdr:rowOff>28140</xdr:rowOff>
    </xdr:from>
    <xdr:to>
      <xdr:col>4</xdr:col>
      <xdr:colOff>913457</xdr:colOff>
      <xdr:row>116</xdr:row>
      <xdr:rowOff>688555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80416" y="29906160"/>
          <a:ext cx="831761" cy="660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116</xdr:row>
      <xdr:rowOff>12212</xdr:rowOff>
    </xdr:from>
    <xdr:to>
      <xdr:col>5</xdr:col>
      <xdr:colOff>842596</xdr:colOff>
      <xdr:row>116</xdr:row>
      <xdr:rowOff>695067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28358" y="29890232"/>
          <a:ext cx="787378" cy="682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116</xdr:row>
      <xdr:rowOff>24425</xdr:rowOff>
    </xdr:from>
    <xdr:to>
      <xdr:col>6</xdr:col>
      <xdr:colOff>742951</xdr:colOff>
      <xdr:row>116</xdr:row>
      <xdr:rowOff>816429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675789" y="27151625"/>
          <a:ext cx="676276" cy="792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116</xdr:row>
      <xdr:rowOff>19051</xdr:rowOff>
    </xdr:from>
    <xdr:to>
      <xdr:col>7</xdr:col>
      <xdr:colOff>809625</xdr:colOff>
      <xdr:row>116</xdr:row>
      <xdr:rowOff>669325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7903845" y="29897071"/>
          <a:ext cx="762000" cy="650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50973</xdr:colOff>
      <xdr:row>116</xdr:row>
      <xdr:rowOff>59466</xdr:rowOff>
    </xdr:from>
    <xdr:to>
      <xdr:col>8</xdr:col>
      <xdr:colOff>812973</xdr:colOff>
      <xdr:row>116</xdr:row>
      <xdr:rowOff>656452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21593" y="29937486"/>
          <a:ext cx="762000" cy="5969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12699</xdr:colOff>
      <xdr:row>116</xdr:row>
      <xdr:rowOff>12700</xdr:rowOff>
    </xdr:from>
    <xdr:to>
      <xdr:col>11</xdr:col>
      <xdr:colOff>0</xdr:colOff>
      <xdr:row>116</xdr:row>
      <xdr:rowOff>367229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9697719" y="29890720"/>
          <a:ext cx="1705507" cy="35452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116</xdr:row>
      <xdr:rowOff>510762</xdr:rowOff>
    </xdr:from>
    <xdr:to>
      <xdr:col>9</xdr:col>
      <xdr:colOff>745435</xdr:colOff>
      <xdr:row>116</xdr:row>
      <xdr:rowOff>722982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754042" y="30388782"/>
          <a:ext cx="676413" cy="212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82826</xdr:colOff>
      <xdr:row>116</xdr:row>
      <xdr:rowOff>390182</xdr:rowOff>
    </xdr:from>
    <xdr:to>
      <xdr:col>10</xdr:col>
      <xdr:colOff>704021</xdr:colOff>
      <xdr:row>116</xdr:row>
      <xdr:rowOff>745934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36526" y="30268202"/>
          <a:ext cx="621195" cy="35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115</xdr:row>
      <xdr:rowOff>25066</xdr:rowOff>
    </xdr:from>
    <xdr:to>
      <xdr:col>10</xdr:col>
      <xdr:colOff>621197</xdr:colOff>
      <xdr:row>115</xdr:row>
      <xdr:rowOff>288257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28359" y="29598286"/>
          <a:ext cx="5046538" cy="263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113</xdr:row>
      <xdr:rowOff>95250</xdr:rowOff>
    </xdr:from>
    <xdr:to>
      <xdr:col>4</xdr:col>
      <xdr:colOff>942975</xdr:colOff>
      <xdr:row>114</xdr:row>
      <xdr:rowOff>390525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42875" y="28571190"/>
          <a:ext cx="5798820" cy="9505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FSA 85-1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48848</xdr:colOff>
      <xdr:row>113</xdr:row>
      <xdr:rowOff>85480</xdr:rowOff>
    </xdr:from>
    <xdr:to>
      <xdr:col>9</xdr:col>
      <xdr:colOff>234462</xdr:colOff>
      <xdr:row>113</xdr:row>
      <xdr:rowOff>439615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905068" y="28561420"/>
          <a:ext cx="2014414" cy="354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89092</xdr:colOff>
      <xdr:row>113</xdr:row>
      <xdr:rowOff>102508</xdr:rowOff>
    </xdr:from>
    <xdr:to>
      <xdr:col>6</xdr:col>
      <xdr:colOff>540919</xdr:colOff>
      <xdr:row>113</xdr:row>
      <xdr:rowOff>444431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62232" y="28578448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61962</xdr:colOff>
      <xdr:row>114</xdr:row>
      <xdr:rowOff>11761</xdr:rowOff>
    </xdr:from>
    <xdr:to>
      <xdr:col>9</xdr:col>
      <xdr:colOff>726280</xdr:colOff>
      <xdr:row>114</xdr:row>
      <xdr:rowOff>411575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918182" y="29143021"/>
          <a:ext cx="2493118" cy="399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762000</xdr:colOff>
      <xdr:row>113</xdr:row>
      <xdr:rowOff>146539</xdr:rowOff>
    </xdr:from>
    <xdr:to>
      <xdr:col>10</xdr:col>
      <xdr:colOff>747346</xdr:colOff>
      <xdr:row>113</xdr:row>
      <xdr:rowOff>468923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447020" y="28622479"/>
          <a:ext cx="854026" cy="322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 4</a:t>
          </a:r>
        </a:p>
      </xdr:txBody>
    </xdr:sp>
    <xdr:clientData/>
  </xdr:twoCellAnchor>
  <xdr:twoCellAnchor>
    <xdr:from>
      <xdr:col>0</xdr:col>
      <xdr:colOff>85482</xdr:colOff>
      <xdr:row>155</xdr:row>
      <xdr:rowOff>123825</xdr:rowOff>
    </xdr:from>
    <xdr:to>
      <xdr:col>0</xdr:col>
      <xdr:colOff>2613270</xdr:colOff>
      <xdr:row>155</xdr:row>
      <xdr:rowOff>1037981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5482" y="39237285"/>
          <a:ext cx="2527788" cy="639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</xdr:txBody>
    </xdr:sp>
    <xdr:clientData/>
  </xdr:twoCellAnchor>
  <xdr:twoCellAnchor>
    <xdr:from>
      <xdr:col>1</xdr:col>
      <xdr:colOff>19051</xdr:colOff>
      <xdr:row>155</xdr:row>
      <xdr:rowOff>55808</xdr:rowOff>
    </xdr:from>
    <xdr:to>
      <xdr:col>2</xdr:col>
      <xdr:colOff>0</xdr:colOff>
      <xdr:row>155</xdr:row>
      <xdr:rowOff>654127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975611" y="39169268"/>
          <a:ext cx="537209" cy="5983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155</xdr:row>
      <xdr:rowOff>57554</xdr:rowOff>
    </xdr:from>
    <xdr:to>
      <xdr:col>2</xdr:col>
      <xdr:colOff>571499</xdr:colOff>
      <xdr:row>155</xdr:row>
      <xdr:rowOff>700032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550920" y="39171014"/>
          <a:ext cx="533399" cy="6424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155</xdr:row>
      <xdr:rowOff>24424</xdr:rowOff>
    </xdr:from>
    <xdr:to>
      <xdr:col>3</xdr:col>
      <xdr:colOff>759240</xdr:colOff>
      <xdr:row>155</xdr:row>
      <xdr:rowOff>688555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4268084" y="39137884"/>
          <a:ext cx="621196" cy="6641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155</xdr:row>
      <xdr:rowOff>28140</xdr:rowOff>
    </xdr:from>
    <xdr:to>
      <xdr:col>4</xdr:col>
      <xdr:colOff>913457</xdr:colOff>
      <xdr:row>155</xdr:row>
      <xdr:rowOff>688555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080416" y="39141600"/>
          <a:ext cx="831761" cy="660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155</xdr:row>
      <xdr:rowOff>12212</xdr:rowOff>
    </xdr:from>
    <xdr:to>
      <xdr:col>5</xdr:col>
      <xdr:colOff>842596</xdr:colOff>
      <xdr:row>155</xdr:row>
      <xdr:rowOff>695067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28358" y="39125672"/>
          <a:ext cx="787378" cy="682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155</xdr:row>
      <xdr:rowOff>24425</xdr:rowOff>
    </xdr:from>
    <xdr:to>
      <xdr:col>6</xdr:col>
      <xdr:colOff>742951</xdr:colOff>
      <xdr:row>155</xdr:row>
      <xdr:rowOff>751114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675789" y="36404482"/>
          <a:ext cx="676276" cy="7266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155</xdr:row>
      <xdr:rowOff>19051</xdr:rowOff>
    </xdr:from>
    <xdr:to>
      <xdr:col>7</xdr:col>
      <xdr:colOff>809625</xdr:colOff>
      <xdr:row>155</xdr:row>
      <xdr:rowOff>669325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903845" y="39132511"/>
          <a:ext cx="762000" cy="650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50973</xdr:colOff>
      <xdr:row>155</xdr:row>
      <xdr:rowOff>59466</xdr:rowOff>
    </xdr:from>
    <xdr:to>
      <xdr:col>8</xdr:col>
      <xdr:colOff>812973</xdr:colOff>
      <xdr:row>155</xdr:row>
      <xdr:rowOff>656452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21593" y="39172926"/>
          <a:ext cx="762000" cy="5969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12699</xdr:colOff>
      <xdr:row>155</xdr:row>
      <xdr:rowOff>12700</xdr:rowOff>
    </xdr:from>
    <xdr:to>
      <xdr:col>11</xdr:col>
      <xdr:colOff>0</xdr:colOff>
      <xdr:row>155</xdr:row>
      <xdr:rowOff>367229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697719" y="39126160"/>
          <a:ext cx="1705507" cy="35452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155</xdr:row>
      <xdr:rowOff>510762</xdr:rowOff>
    </xdr:from>
    <xdr:to>
      <xdr:col>9</xdr:col>
      <xdr:colOff>745435</xdr:colOff>
      <xdr:row>155</xdr:row>
      <xdr:rowOff>722982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754042" y="39624222"/>
          <a:ext cx="676413" cy="212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82826</xdr:colOff>
      <xdr:row>155</xdr:row>
      <xdr:rowOff>390182</xdr:rowOff>
    </xdr:from>
    <xdr:to>
      <xdr:col>10</xdr:col>
      <xdr:colOff>704021</xdr:colOff>
      <xdr:row>155</xdr:row>
      <xdr:rowOff>745934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636526" y="39503642"/>
          <a:ext cx="621195" cy="35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154</xdr:row>
      <xdr:rowOff>25066</xdr:rowOff>
    </xdr:from>
    <xdr:to>
      <xdr:col>10</xdr:col>
      <xdr:colOff>621197</xdr:colOff>
      <xdr:row>154</xdr:row>
      <xdr:rowOff>288257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28359" y="38833726"/>
          <a:ext cx="5046538" cy="263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9525</xdr:colOff>
      <xdr:row>152</xdr:row>
      <xdr:rowOff>38101</xdr:rowOff>
    </xdr:from>
    <xdr:to>
      <xdr:col>4</xdr:col>
      <xdr:colOff>1162049</xdr:colOff>
      <xdr:row>152</xdr:row>
      <xdr:rowOff>781051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525" y="35480626"/>
          <a:ext cx="6705599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48848</xdr:colOff>
      <xdr:row>152</xdr:row>
      <xdr:rowOff>85480</xdr:rowOff>
    </xdr:from>
    <xdr:to>
      <xdr:col>9</xdr:col>
      <xdr:colOff>234462</xdr:colOff>
      <xdr:row>152</xdr:row>
      <xdr:rowOff>439615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7905068" y="37796860"/>
          <a:ext cx="2014414" cy="354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89092</xdr:colOff>
      <xdr:row>152</xdr:row>
      <xdr:rowOff>102508</xdr:rowOff>
    </xdr:from>
    <xdr:to>
      <xdr:col>6</xdr:col>
      <xdr:colOff>540919</xdr:colOff>
      <xdr:row>152</xdr:row>
      <xdr:rowOff>444431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232" y="37813888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61962</xdr:colOff>
      <xdr:row>153</xdr:row>
      <xdr:rowOff>11761</xdr:rowOff>
    </xdr:from>
    <xdr:to>
      <xdr:col>9</xdr:col>
      <xdr:colOff>726280</xdr:colOff>
      <xdr:row>153</xdr:row>
      <xdr:rowOff>411575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7918182" y="38378461"/>
          <a:ext cx="2493118" cy="399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762000</xdr:colOff>
      <xdr:row>152</xdr:row>
      <xdr:rowOff>146539</xdr:rowOff>
    </xdr:from>
    <xdr:to>
      <xdr:col>10</xdr:col>
      <xdr:colOff>747346</xdr:colOff>
      <xdr:row>152</xdr:row>
      <xdr:rowOff>468923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447020" y="37857919"/>
          <a:ext cx="854026" cy="3223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 5</a:t>
          </a:r>
        </a:p>
      </xdr:txBody>
    </xdr:sp>
    <xdr:clientData/>
  </xdr:twoCellAnchor>
  <xdr:twoCellAnchor>
    <xdr:from>
      <xdr:col>9</xdr:col>
      <xdr:colOff>12699</xdr:colOff>
      <xdr:row>195</xdr:row>
      <xdr:rowOff>0</xdr:rowOff>
    </xdr:from>
    <xdr:to>
      <xdr:col>11</xdr:col>
      <xdr:colOff>0</xdr:colOff>
      <xdr:row>195</xdr:row>
      <xdr:rowOff>0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697719" y="47251620"/>
          <a:ext cx="1705507" cy="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0</xdr:col>
      <xdr:colOff>85482</xdr:colOff>
      <xdr:row>198</xdr:row>
      <xdr:rowOff>123825</xdr:rowOff>
    </xdr:from>
    <xdr:to>
      <xdr:col>0</xdr:col>
      <xdr:colOff>2613270</xdr:colOff>
      <xdr:row>198</xdr:row>
      <xdr:rowOff>1037981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5482" y="48427005"/>
          <a:ext cx="2527788" cy="647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  <a:p>
          <a:pPr algn="ctr"/>
          <a:endParaRPr lang="en-US" sz="800" b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19051</xdr:colOff>
      <xdr:row>198</xdr:row>
      <xdr:rowOff>55808</xdr:rowOff>
    </xdr:from>
    <xdr:to>
      <xdr:col>2</xdr:col>
      <xdr:colOff>0</xdr:colOff>
      <xdr:row>198</xdr:row>
      <xdr:rowOff>665726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975611" y="48358988"/>
          <a:ext cx="537209" cy="609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198</xdr:row>
      <xdr:rowOff>57553</xdr:rowOff>
    </xdr:from>
    <xdr:to>
      <xdr:col>2</xdr:col>
      <xdr:colOff>571499</xdr:colOff>
      <xdr:row>198</xdr:row>
      <xdr:rowOff>686210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550920" y="48360733"/>
          <a:ext cx="533399" cy="62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198</xdr:row>
      <xdr:rowOff>24425</xdr:rowOff>
    </xdr:from>
    <xdr:to>
      <xdr:col>3</xdr:col>
      <xdr:colOff>759240</xdr:colOff>
      <xdr:row>198</xdr:row>
      <xdr:rowOff>686211</xdr:rowOff>
    </xdr:to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4268084" y="48327605"/>
          <a:ext cx="621196" cy="661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198</xdr:row>
      <xdr:rowOff>28141</xdr:rowOff>
    </xdr:from>
    <xdr:to>
      <xdr:col>4</xdr:col>
      <xdr:colOff>913457</xdr:colOff>
      <xdr:row>198</xdr:row>
      <xdr:rowOff>706695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80416" y="48331321"/>
          <a:ext cx="831761" cy="67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198</xdr:row>
      <xdr:rowOff>12212</xdr:rowOff>
    </xdr:from>
    <xdr:to>
      <xdr:col>5</xdr:col>
      <xdr:colOff>842596</xdr:colOff>
      <xdr:row>198</xdr:row>
      <xdr:rowOff>707940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28358" y="48315392"/>
          <a:ext cx="787378" cy="6957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66675</xdr:colOff>
      <xdr:row>198</xdr:row>
      <xdr:rowOff>24425</xdr:rowOff>
    </xdr:from>
    <xdr:to>
      <xdr:col>6</xdr:col>
      <xdr:colOff>742951</xdr:colOff>
      <xdr:row>198</xdr:row>
      <xdr:rowOff>729343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675789" y="45352539"/>
          <a:ext cx="676276" cy="704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198</xdr:row>
      <xdr:rowOff>19051</xdr:rowOff>
    </xdr:from>
    <xdr:to>
      <xdr:col>7</xdr:col>
      <xdr:colOff>809625</xdr:colOff>
      <xdr:row>198</xdr:row>
      <xdr:rowOff>695069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903845" y="48322231"/>
          <a:ext cx="762000" cy="67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38101</xdr:colOff>
      <xdr:row>198</xdr:row>
      <xdr:rowOff>123825</xdr:rowOff>
    </xdr:from>
    <xdr:to>
      <xdr:col>8</xdr:col>
      <xdr:colOff>800101</xdr:colOff>
      <xdr:row>198</xdr:row>
      <xdr:rowOff>695068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08721" y="48427005"/>
          <a:ext cx="762000" cy="5712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12700</xdr:colOff>
      <xdr:row>198</xdr:row>
      <xdr:rowOff>12700</xdr:rowOff>
    </xdr:from>
    <xdr:to>
      <xdr:col>10</xdr:col>
      <xdr:colOff>810913</xdr:colOff>
      <xdr:row>198</xdr:row>
      <xdr:rowOff>358468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697720" y="48315880"/>
          <a:ext cx="1666893" cy="34576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198</xdr:row>
      <xdr:rowOff>510762</xdr:rowOff>
    </xdr:from>
    <xdr:to>
      <xdr:col>9</xdr:col>
      <xdr:colOff>745435</xdr:colOff>
      <xdr:row>198</xdr:row>
      <xdr:rowOff>716936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9754042" y="48813942"/>
          <a:ext cx="676413" cy="206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82826</xdr:colOff>
      <xdr:row>198</xdr:row>
      <xdr:rowOff>399437</xdr:rowOff>
    </xdr:from>
    <xdr:to>
      <xdr:col>10</xdr:col>
      <xdr:colOff>798871</xdr:colOff>
      <xdr:row>198</xdr:row>
      <xdr:rowOff>727179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636526" y="48702617"/>
          <a:ext cx="716045" cy="3277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197</xdr:row>
      <xdr:rowOff>17536</xdr:rowOff>
    </xdr:from>
    <xdr:to>
      <xdr:col>10</xdr:col>
      <xdr:colOff>621197</xdr:colOff>
      <xdr:row>197</xdr:row>
      <xdr:rowOff>256489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28359" y="48015916"/>
          <a:ext cx="5046538" cy="238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195</xdr:row>
      <xdr:rowOff>16933</xdr:rowOff>
    </xdr:from>
    <xdr:to>
      <xdr:col>4</xdr:col>
      <xdr:colOff>942975</xdr:colOff>
      <xdr:row>196</xdr:row>
      <xdr:rowOff>550334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42875" y="45279733"/>
          <a:ext cx="6337300" cy="905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FSA 85-1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48847</xdr:colOff>
      <xdr:row>195</xdr:row>
      <xdr:rowOff>85481</xdr:rowOff>
    </xdr:from>
    <xdr:to>
      <xdr:col>9</xdr:col>
      <xdr:colOff>307730</xdr:colOff>
      <xdr:row>195</xdr:row>
      <xdr:rowOff>381001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905067" y="47337101"/>
          <a:ext cx="2087683" cy="295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62262</xdr:colOff>
      <xdr:row>195</xdr:row>
      <xdr:rowOff>89093</xdr:rowOff>
    </xdr:from>
    <xdr:to>
      <xdr:col>6</xdr:col>
      <xdr:colOff>514089</xdr:colOff>
      <xdr:row>195</xdr:row>
      <xdr:rowOff>431016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35402" y="47340713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98896</xdr:colOff>
      <xdr:row>196</xdr:row>
      <xdr:rowOff>47037</xdr:rowOff>
    </xdr:from>
    <xdr:to>
      <xdr:col>9</xdr:col>
      <xdr:colOff>587963</xdr:colOff>
      <xdr:row>196</xdr:row>
      <xdr:rowOff>423333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7955116" y="47740617"/>
          <a:ext cx="2317867" cy="254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900" b="1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10</xdr:col>
      <xdr:colOff>87923</xdr:colOff>
      <xdr:row>195</xdr:row>
      <xdr:rowOff>43962</xdr:rowOff>
    </xdr:from>
    <xdr:to>
      <xdr:col>10</xdr:col>
      <xdr:colOff>762000</xdr:colOff>
      <xdr:row>195</xdr:row>
      <xdr:rowOff>351693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641623" y="47295582"/>
          <a:ext cx="674077" cy="3077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</a:t>
          </a:r>
          <a:r>
            <a:rPr lang="en-US" sz="1050">
              <a:latin typeface="Times New Roman" pitchFamily="18" charset="0"/>
              <a:cs typeface="Times New Roman" pitchFamily="18" charset="0"/>
            </a:rPr>
            <a:t> </a:t>
          </a:r>
          <a:r>
            <a:rPr lang="en-US" sz="1050" baseline="0">
              <a:latin typeface="Times New Roman" pitchFamily="18" charset="0"/>
              <a:cs typeface="Times New Roman" pitchFamily="18" charset="0"/>
            </a:rPr>
            <a:t> 6</a:t>
          </a:r>
          <a:endParaRPr lang="en-US" sz="105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85482</xdr:colOff>
      <xdr:row>241</xdr:row>
      <xdr:rowOff>123825</xdr:rowOff>
    </xdr:from>
    <xdr:to>
      <xdr:col>0</xdr:col>
      <xdr:colOff>2613270</xdr:colOff>
      <xdr:row>241</xdr:row>
      <xdr:rowOff>1037981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5482" y="57807225"/>
          <a:ext cx="2527788" cy="647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  <a:p>
          <a:pPr algn="ctr"/>
          <a:endParaRPr lang="en-US" sz="800" b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6351</xdr:colOff>
      <xdr:row>241</xdr:row>
      <xdr:rowOff>11358</xdr:rowOff>
    </xdr:from>
    <xdr:to>
      <xdr:col>1</xdr:col>
      <xdr:colOff>495300</xdr:colOff>
      <xdr:row>241</xdr:row>
      <xdr:rowOff>603250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2965451" y="55573858"/>
          <a:ext cx="488949" cy="5918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4.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Report</a:t>
          </a:r>
        </a:p>
      </xdr:txBody>
    </xdr:sp>
    <xdr:clientData/>
  </xdr:twoCellAnchor>
  <xdr:twoCellAnchor>
    <xdr:from>
      <xdr:col>2</xdr:col>
      <xdr:colOff>38100</xdr:colOff>
      <xdr:row>241</xdr:row>
      <xdr:rowOff>13103</xdr:rowOff>
    </xdr:from>
    <xdr:to>
      <xdr:col>2</xdr:col>
      <xdr:colOff>571499</xdr:colOff>
      <xdr:row>241</xdr:row>
      <xdr:rowOff>584200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505200" y="55575603"/>
          <a:ext cx="533399" cy="5710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5.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Record</a:t>
          </a:r>
        </a:p>
      </xdr:txBody>
    </xdr:sp>
    <xdr:clientData/>
  </xdr:twoCellAnchor>
  <xdr:twoCellAnchor>
    <xdr:from>
      <xdr:col>3</xdr:col>
      <xdr:colOff>138044</xdr:colOff>
      <xdr:row>241</xdr:row>
      <xdr:rowOff>24425</xdr:rowOff>
    </xdr:from>
    <xdr:to>
      <xdr:col>3</xdr:col>
      <xdr:colOff>759240</xdr:colOff>
      <xdr:row>241</xdr:row>
      <xdr:rowOff>577850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4221094" y="55586925"/>
          <a:ext cx="621196" cy="55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6.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Form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No.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81696</xdr:colOff>
      <xdr:row>241</xdr:row>
      <xdr:rowOff>28141</xdr:rowOff>
    </xdr:from>
    <xdr:to>
      <xdr:col>4</xdr:col>
      <xdr:colOff>913457</xdr:colOff>
      <xdr:row>241</xdr:row>
      <xdr:rowOff>571500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244246" y="55590641"/>
          <a:ext cx="831761" cy="5433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7.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Regulation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Part/Sec.</a:t>
          </a:r>
        </a:p>
      </xdr:txBody>
    </xdr:sp>
    <xdr:clientData/>
  </xdr:twoCellAnchor>
  <xdr:twoCellAnchor>
    <xdr:from>
      <xdr:col>5</xdr:col>
      <xdr:colOff>55218</xdr:colOff>
      <xdr:row>241</xdr:row>
      <xdr:rowOff>12212</xdr:rowOff>
    </xdr:from>
    <xdr:to>
      <xdr:col>5</xdr:col>
      <xdr:colOff>842596</xdr:colOff>
      <xdr:row>241</xdr:row>
      <xdr:rowOff>577850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290918" y="55574712"/>
          <a:ext cx="787378" cy="565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8.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No.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Respondents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50800</xdr:colOff>
      <xdr:row>241</xdr:row>
      <xdr:rowOff>24425</xdr:rowOff>
    </xdr:from>
    <xdr:to>
      <xdr:col>6</xdr:col>
      <xdr:colOff>831849</xdr:colOff>
      <xdr:row>242</xdr:row>
      <xdr:rowOff>0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7200900" y="55586925"/>
          <a:ext cx="781049" cy="68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9.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of Reports</a:t>
          </a:r>
        </a:p>
        <a:p>
          <a:pPr algn="ctr"/>
          <a:r>
            <a:rPr lang="en-US" sz="800" b="1" baseline="0">
              <a:latin typeface="Times New Roman" pitchFamily="18" charset="0"/>
              <a:cs typeface="Times New Roman" pitchFamily="18" charset="0"/>
            </a:rPr>
            <a:t>Filed Per Person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47625</xdr:colOff>
      <xdr:row>241</xdr:row>
      <xdr:rowOff>19051</xdr:rowOff>
    </xdr:from>
    <xdr:to>
      <xdr:col>7</xdr:col>
      <xdr:colOff>809625</xdr:colOff>
      <xdr:row>241</xdr:row>
      <xdr:rowOff>660400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067675" y="55581551"/>
          <a:ext cx="762000" cy="641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10.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Annual Responses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8</xdr:col>
      <xdr:colOff>50801</xdr:colOff>
      <xdr:row>241</xdr:row>
      <xdr:rowOff>41275</xdr:rowOff>
    </xdr:from>
    <xdr:to>
      <xdr:col>8</xdr:col>
      <xdr:colOff>812801</xdr:colOff>
      <xdr:row>241</xdr:row>
      <xdr:rowOff>612518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985251" y="55603775"/>
          <a:ext cx="762000" cy="5712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11.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Average</a:t>
          </a:r>
          <a:r>
            <a:rPr lang="en-US" sz="800" b="1" baseline="0">
              <a:latin typeface="Times New Roman" pitchFamily="18" charset="0"/>
              <a:cs typeface="Times New Roman" pitchFamily="18" charset="0"/>
            </a:rPr>
            <a:t> Time to Respond</a:t>
          </a:r>
          <a:endParaRPr lang="en-US" sz="8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9</xdr:col>
      <xdr:colOff>12700</xdr:colOff>
      <xdr:row>241</xdr:row>
      <xdr:rowOff>12700</xdr:rowOff>
    </xdr:from>
    <xdr:to>
      <xdr:col>10</xdr:col>
      <xdr:colOff>810913</xdr:colOff>
      <xdr:row>241</xdr:row>
      <xdr:rowOff>330200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861550" y="55575200"/>
          <a:ext cx="1668163" cy="317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12.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Total Burden Hours</a:t>
          </a:r>
        </a:p>
      </xdr:txBody>
    </xdr:sp>
    <xdr:clientData/>
  </xdr:twoCellAnchor>
  <xdr:twoCellAnchor>
    <xdr:from>
      <xdr:col>9</xdr:col>
      <xdr:colOff>69022</xdr:colOff>
      <xdr:row>241</xdr:row>
      <xdr:rowOff>428212</xdr:rowOff>
    </xdr:from>
    <xdr:to>
      <xdr:col>9</xdr:col>
      <xdr:colOff>745435</xdr:colOff>
      <xdr:row>241</xdr:row>
      <xdr:rowOff>626766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17872" y="55990712"/>
          <a:ext cx="676413" cy="1985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Exempt</a:t>
          </a:r>
        </a:p>
      </xdr:txBody>
    </xdr:sp>
    <xdr:clientData/>
  </xdr:twoCellAnchor>
  <xdr:twoCellAnchor>
    <xdr:from>
      <xdr:col>10</xdr:col>
      <xdr:colOff>25676</xdr:colOff>
      <xdr:row>241</xdr:row>
      <xdr:rowOff>336551</xdr:rowOff>
    </xdr:from>
    <xdr:to>
      <xdr:col>10</xdr:col>
      <xdr:colOff>741721</xdr:colOff>
      <xdr:row>241</xdr:row>
      <xdr:rowOff>692151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744476" y="55899051"/>
          <a:ext cx="716045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Non-Exempt</a:t>
          </a:r>
        </a:p>
      </xdr:txBody>
    </xdr:sp>
    <xdr:clientData/>
  </xdr:twoCellAnchor>
  <xdr:twoCellAnchor>
    <xdr:from>
      <xdr:col>5</xdr:col>
      <xdr:colOff>55219</xdr:colOff>
      <xdr:row>240</xdr:row>
      <xdr:rowOff>17536</xdr:rowOff>
    </xdr:from>
    <xdr:to>
      <xdr:col>10</xdr:col>
      <xdr:colOff>621197</xdr:colOff>
      <xdr:row>240</xdr:row>
      <xdr:rowOff>256489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28359" y="57396136"/>
          <a:ext cx="5046538" cy="2389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en-US" sz="1050" b="1">
              <a:latin typeface="Times New Roman" pitchFamily="18" charset="0"/>
              <a:cs typeface="Times New Roman" pitchFamily="18" charset="0"/>
            </a:rPr>
            <a:t>Annual Burden on the Public (Column  8 x 9 = 10 x 11 = 12)</a:t>
          </a:r>
        </a:p>
      </xdr:txBody>
    </xdr:sp>
    <xdr:clientData/>
  </xdr:twoCellAnchor>
  <xdr:twoCellAnchor>
    <xdr:from>
      <xdr:col>0</xdr:col>
      <xdr:colOff>142875</xdr:colOff>
      <xdr:row>238</xdr:row>
      <xdr:rowOff>0</xdr:rowOff>
    </xdr:from>
    <xdr:to>
      <xdr:col>4</xdr:col>
      <xdr:colOff>942975</xdr:colOff>
      <xdr:row>239</xdr:row>
      <xdr:rowOff>262467</xdr:rowOff>
    </xdr:to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42875" y="54508400"/>
          <a:ext cx="6337300" cy="872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		U.S. Department Of Agriculture</a:t>
          </a:r>
        </a:p>
        <a:p>
          <a:pPr algn="l"/>
          <a:r>
            <a:rPr lang="en-US" sz="800" b="1">
              <a:latin typeface="Times New Roman" pitchFamily="18" charset="0"/>
              <a:cs typeface="Times New Roman" pitchFamily="18" charset="0"/>
            </a:rPr>
            <a:t>(3-26-03)		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             </a:t>
          </a:r>
          <a:r>
            <a:rPr lang="en-US" sz="1050" b="1">
              <a:latin typeface="Times New Roman" pitchFamily="18" charset="0"/>
              <a:cs typeface="Times New Roman" pitchFamily="18" charset="0"/>
            </a:rPr>
            <a:t>Farm Service</a:t>
          </a:r>
          <a:r>
            <a:rPr lang="en-US" sz="1050" b="1" baseline="0">
              <a:latin typeface="Times New Roman" pitchFamily="18" charset="0"/>
              <a:cs typeface="Times New Roman" pitchFamily="18" charset="0"/>
            </a:rPr>
            <a:t> Agency</a:t>
          </a: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endParaRPr lang="en-US" sz="800" b="1" baseline="0">
            <a:latin typeface="Times New Roman" pitchFamily="18" charset="0"/>
            <a:cs typeface="Times New Roman" pitchFamily="18" charset="0"/>
          </a:endParaRPr>
        </a:p>
        <a:p>
          <a:pPr algn="l"/>
          <a:r>
            <a:rPr lang="en-US" sz="800" b="1" baseline="0">
              <a:latin typeface="Times New Roman" pitchFamily="18" charset="0"/>
              <a:cs typeface="Times New Roman" pitchFamily="18" charset="0"/>
            </a:rPr>
            <a:t>	            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Reporting and Recordkeeping Requirements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48847</xdr:colOff>
      <xdr:row>238</xdr:row>
      <xdr:rowOff>85481</xdr:rowOff>
    </xdr:from>
    <xdr:to>
      <xdr:col>9</xdr:col>
      <xdr:colOff>307730</xdr:colOff>
      <xdr:row>238</xdr:row>
      <xdr:rowOff>381001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905067" y="56717321"/>
          <a:ext cx="2087683" cy="295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2. Title Of Clearance:</a:t>
          </a:r>
        </a:p>
      </xdr:txBody>
    </xdr:sp>
    <xdr:clientData/>
  </xdr:twoCellAnchor>
  <xdr:twoCellAnchor>
    <xdr:from>
      <xdr:col>5</xdr:col>
      <xdr:colOff>62262</xdr:colOff>
      <xdr:row>238</xdr:row>
      <xdr:rowOff>89093</xdr:rowOff>
    </xdr:from>
    <xdr:to>
      <xdr:col>6</xdr:col>
      <xdr:colOff>514089</xdr:colOff>
      <xdr:row>238</xdr:row>
      <xdr:rowOff>431016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35402" y="56720933"/>
          <a:ext cx="1366227" cy="3419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>
              <a:latin typeface="Times New Roman" pitchFamily="18" charset="0"/>
              <a:cs typeface="Times New Roman" pitchFamily="18" charset="0"/>
            </a:rPr>
            <a:t>1. OMB No.</a:t>
          </a:r>
        </a:p>
      </xdr:txBody>
    </xdr:sp>
    <xdr:clientData/>
  </xdr:twoCellAnchor>
  <xdr:twoCellAnchor>
    <xdr:from>
      <xdr:col>7</xdr:col>
      <xdr:colOff>98896</xdr:colOff>
      <xdr:row>239</xdr:row>
      <xdr:rowOff>47037</xdr:rowOff>
    </xdr:from>
    <xdr:to>
      <xdr:col>9</xdr:col>
      <xdr:colOff>587963</xdr:colOff>
      <xdr:row>239</xdr:row>
      <xdr:rowOff>423333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955116" y="57120837"/>
          <a:ext cx="2317867" cy="254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Guaranteed Farm Loans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900" b="1" baseline="0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10</xdr:col>
      <xdr:colOff>87923</xdr:colOff>
      <xdr:row>238</xdr:row>
      <xdr:rowOff>43962</xdr:rowOff>
    </xdr:from>
    <xdr:to>
      <xdr:col>10</xdr:col>
      <xdr:colOff>762000</xdr:colOff>
      <xdr:row>238</xdr:row>
      <xdr:rowOff>351693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641623" y="56675802"/>
          <a:ext cx="674077" cy="3077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 b="1">
              <a:latin typeface="Times New Roman" pitchFamily="18" charset="0"/>
              <a:cs typeface="Times New Roman" pitchFamily="18" charset="0"/>
            </a:rPr>
            <a:t>Page</a:t>
          </a:r>
          <a:r>
            <a:rPr lang="en-US" sz="1050">
              <a:latin typeface="Times New Roman" pitchFamily="18" charset="0"/>
              <a:cs typeface="Times New Roman" pitchFamily="18" charset="0"/>
            </a:rPr>
            <a:t> </a:t>
          </a:r>
          <a:r>
            <a:rPr lang="en-US" sz="1050" baseline="0">
              <a:latin typeface="Times New Roman" pitchFamily="18" charset="0"/>
              <a:cs typeface="Times New Roman" pitchFamily="18" charset="0"/>
            </a:rPr>
            <a:t> 7</a:t>
          </a:r>
          <a:endParaRPr lang="en-US" sz="105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85482</xdr:colOff>
      <xdr:row>3</xdr:row>
      <xdr:rowOff>123825</xdr:rowOff>
    </xdr:from>
    <xdr:to>
      <xdr:col>0</xdr:col>
      <xdr:colOff>2613270</xdr:colOff>
      <xdr:row>3</xdr:row>
      <xdr:rowOff>746125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5482" y="1520825"/>
          <a:ext cx="2527788" cy="622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3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Description</a:t>
          </a:r>
        </a:p>
        <a:p>
          <a:pPr algn="ctr"/>
          <a:r>
            <a:rPr lang="en-US" sz="800" b="1">
              <a:latin typeface="Times New Roman" pitchFamily="18" charset="0"/>
              <a:cs typeface="Times New Roman" pitchFamily="18" charset="0"/>
            </a:rPr>
            <a:t>(Title of Form, Report or Record)</a:t>
          </a:r>
        </a:p>
        <a:p>
          <a:pPr algn="ctr"/>
          <a:endParaRPr lang="en-US" sz="800" b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139700</xdr:colOff>
      <xdr:row>116</xdr:row>
      <xdr:rowOff>76200</xdr:rowOff>
    </xdr:from>
    <xdr:to>
      <xdr:col>0</xdr:col>
      <xdr:colOff>2667488</xdr:colOff>
      <xdr:row>116</xdr:row>
      <xdr:rowOff>769376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39700" y="27622500"/>
          <a:ext cx="2527788" cy="69317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Description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(Title of Form, Report or Record)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oyt, Carol - FPAC-FSA, AR" id="{DAE5D8D6-F970-4FF8-8D43-26ED143575CD}" userId="S::Carol.Hoyt@usda.gov::5cdb06eb-7f30-4aff-807e-8086a1e8e6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21" dT="2023-04-13T20:55:13.95" personId="{DAE5D8D6-F970-4FF8-8D43-26ED143575CD}" id="{360A49A6-DD9A-4078-A771-3C5C01B8647E}">
    <text>Updated to reflect current number of SEL Lenders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8"/>
  <sheetViews>
    <sheetView tabSelected="1" topLeftCell="A216" zoomScale="70" zoomScaleNormal="70" zoomScaleSheetLayoutView="70" zoomScalePageLayoutView="80" workbookViewId="0">
      <selection activeCell="Y252" sqref="Y252"/>
    </sheetView>
  </sheetViews>
  <sheetFormatPr defaultColWidth="9.140625" defaultRowHeight="15" x14ac:dyDescent="0.25"/>
  <cols>
    <col min="1" max="1" width="48.5703125" style="123" customWidth="1"/>
    <col min="2" max="2" width="7.42578125" style="127" customWidth="1"/>
    <col min="3" max="3" width="9" style="127" customWidth="1"/>
    <col min="4" max="4" width="15.5703125" style="127" customWidth="1"/>
    <col min="5" max="5" width="19" style="127" customWidth="1"/>
    <col min="6" max="6" width="13.42578125" style="187" customWidth="1"/>
    <col min="7" max="7" width="12.5703125" style="127" customWidth="1"/>
    <col min="8" max="8" width="13.42578125" style="187" customWidth="1"/>
    <col min="9" max="9" width="13.42578125" style="127" customWidth="1"/>
    <col min="10" max="10" width="12.5703125" style="127" customWidth="1"/>
    <col min="11" max="11" width="16.5703125" style="187" customWidth="1"/>
    <col min="12" max="16384" width="9.140625" style="1"/>
  </cols>
  <sheetData>
    <row r="1" spans="1:11" ht="51.75" customHeight="1" x14ac:dyDescent="0.25">
      <c r="A1" s="18"/>
      <c r="B1" s="213"/>
      <c r="C1" s="214"/>
      <c r="D1" s="214"/>
      <c r="E1" s="215"/>
      <c r="F1" s="218"/>
      <c r="G1" s="219"/>
      <c r="H1" s="218"/>
      <c r="I1" s="220"/>
      <c r="J1" s="220"/>
      <c r="K1" s="221"/>
    </row>
    <row r="2" spans="1:11" ht="35.25" customHeight="1" x14ac:dyDescent="0.25">
      <c r="A2" s="20"/>
      <c r="B2" s="216"/>
      <c r="C2" s="216"/>
      <c r="D2" s="216"/>
      <c r="E2" s="217"/>
      <c r="F2" s="23" t="s">
        <v>60</v>
      </c>
      <c r="G2" s="24" t="s">
        <v>255</v>
      </c>
      <c r="H2" s="25"/>
      <c r="I2" s="26"/>
      <c r="J2" s="26"/>
      <c r="K2" s="27">
        <v>45132</v>
      </c>
    </row>
    <row r="3" spans="1:11" ht="24" customHeight="1" x14ac:dyDescent="0.3">
      <c r="A3" s="28"/>
      <c r="B3" s="29"/>
      <c r="C3" s="30"/>
      <c r="D3" s="31"/>
      <c r="E3" s="30"/>
      <c r="F3" s="222"/>
      <c r="G3" s="220"/>
      <c r="H3" s="220"/>
      <c r="I3" s="220"/>
      <c r="J3" s="220"/>
      <c r="K3" s="221"/>
    </row>
    <row r="4" spans="1:11" ht="67.349999999999994" customHeight="1" x14ac:dyDescent="0.25">
      <c r="A4" s="32"/>
      <c r="B4" s="33"/>
      <c r="C4" s="34"/>
      <c r="D4" s="35"/>
      <c r="E4" s="35"/>
      <c r="F4" s="36"/>
      <c r="G4" s="37"/>
      <c r="H4" s="36"/>
      <c r="I4" s="35"/>
      <c r="J4" s="38"/>
      <c r="K4" s="39"/>
    </row>
    <row r="5" spans="1:11" s="2" customFormat="1" ht="14.25" customHeight="1" x14ac:dyDescent="0.25">
      <c r="A5" s="40" t="s">
        <v>226</v>
      </c>
      <c r="B5" s="41"/>
      <c r="C5" s="41"/>
      <c r="D5" s="42" t="s">
        <v>225</v>
      </c>
      <c r="E5" s="43"/>
      <c r="F5" s="44"/>
      <c r="G5" s="45"/>
      <c r="H5" s="44"/>
      <c r="I5" s="46">
        <v>60</v>
      </c>
      <c r="J5" s="46"/>
      <c r="K5" s="44"/>
    </row>
    <row r="6" spans="1:11" s="2" customFormat="1" ht="14.25" customHeight="1" x14ac:dyDescent="0.25">
      <c r="A6" s="47" t="s">
        <v>316</v>
      </c>
      <c r="B6" s="48"/>
      <c r="C6" s="48"/>
      <c r="D6" s="49" t="s">
        <v>39</v>
      </c>
      <c r="E6" s="50" t="s">
        <v>224</v>
      </c>
      <c r="F6" s="51">
        <v>500</v>
      </c>
      <c r="G6" s="52">
        <v>1</v>
      </c>
      <c r="H6" s="53">
        <v>500</v>
      </c>
      <c r="I6" s="54">
        <f>SUM(I5/60)</f>
        <v>1</v>
      </c>
      <c r="J6" s="54"/>
      <c r="K6" s="55">
        <f>SUM(H6*I6)</f>
        <v>500</v>
      </c>
    </row>
    <row r="7" spans="1:11" s="2" customFormat="1" ht="14.25" customHeight="1" x14ac:dyDescent="0.25">
      <c r="A7" s="40" t="s">
        <v>227</v>
      </c>
      <c r="B7" s="41"/>
      <c r="C7" s="41"/>
      <c r="D7" s="42" t="s">
        <v>228</v>
      </c>
      <c r="E7" s="43"/>
      <c r="F7" s="44"/>
      <c r="G7" s="56"/>
      <c r="H7" s="44"/>
      <c r="I7" s="46">
        <v>60</v>
      </c>
      <c r="J7" s="46"/>
      <c r="K7" s="44"/>
    </row>
    <row r="8" spans="1:11" s="2" customFormat="1" ht="14.25" customHeight="1" x14ac:dyDescent="0.25">
      <c r="A8" s="47" t="s">
        <v>298</v>
      </c>
      <c r="B8" s="48"/>
      <c r="C8" s="48"/>
      <c r="D8" s="49" t="s">
        <v>39</v>
      </c>
      <c r="E8" s="50">
        <v>762.10699999999997</v>
      </c>
      <c r="F8" s="51">
        <v>2</v>
      </c>
      <c r="G8" s="57">
        <v>1</v>
      </c>
      <c r="H8" s="53">
        <f>SUM(F8)*G8</f>
        <v>2</v>
      </c>
      <c r="I8" s="54">
        <v>1</v>
      </c>
      <c r="J8" s="54"/>
      <c r="K8" s="55">
        <f>SUM(H8*I8)</f>
        <v>2</v>
      </c>
    </row>
    <row r="9" spans="1:11" s="2" customFormat="1" ht="14.25" customHeight="1" x14ac:dyDescent="0.25">
      <c r="A9" s="40" t="s">
        <v>222</v>
      </c>
      <c r="B9" s="41"/>
      <c r="C9" s="41"/>
      <c r="D9" s="42" t="s">
        <v>221</v>
      </c>
      <c r="E9" s="43"/>
      <c r="F9" s="44"/>
      <c r="G9" s="56"/>
      <c r="H9" s="44"/>
      <c r="I9" s="46">
        <v>20</v>
      </c>
      <c r="J9" s="46"/>
      <c r="K9" s="58"/>
    </row>
    <row r="10" spans="1:11" s="2" customFormat="1" ht="14.25" customHeight="1" x14ac:dyDescent="0.25">
      <c r="A10" s="47" t="s">
        <v>219</v>
      </c>
      <c r="B10" s="48"/>
      <c r="C10" s="48"/>
      <c r="D10" s="49" t="s">
        <v>34</v>
      </c>
      <c r="E10" s="50" t="s">
        <v>223</v>
      </c>
      <c r="F10" s="51">
        <v>7300</v>
      </c>
      <c r="G10" s="57">
        <v>1</v>
      </c>
      <c r="H10" s="53">
        <f>F10*G10</f>
        <v>7300</v>
      </c>
      <c r="I10" s="59">
        <f>SUM(I9/60)</f>
        <v>0.33333333333333331</v>
      </c>
      <c r="J10" s="54"/>
      <c r="K10" s="58">
        <f>SUM(H10*I10)</f>
        <v>2433.333333333333</v>
      </c>
    </row>
    <row r="11" spans="1:11" s="2" customFormat="1" ht="14.25" customHeight="1" x14ac:dyDescent="0.25">
      <c r="A11" s="40" t="s">
        <v>222</v>
      </c>
      <c r="B11" s="41"/>
      <c r="C11" s="41"/>
      <c r="D11" s="60" t="s">
        <v>221</v>
      </c>
      <c r="E11" s="43"/>
      <c r="F11" s="44"/>
      <c r="G11" s="45"/>
      <c r="H11" s="44"/>
      <c r="I11" s="46">
        <v>130</v>
      </c>
      <c r="J11" s="46"/>
      <c r="K11" s="61"/>
    </row>
    <row r="12" spans="1:11" s="2" customFormat="1" ht="14.25" customHeight="1" x14ac:dyDescent="0.25">
      <c r="A12" s="47" t="s">
        <v>317</v>
      </c>
      <c r="B12" s="48"/>
      <c r="C12" s="48"/>
      <c r="D12" s="54" t="s">
        <v>39</v>
      </c>
      <c r="E12" s="50" t="s">
        <v>220</v>
      </c>
      <c r="F12" s="51">
        <v>1065</v>
      </c>
      <c r="G12" s="62">
        <f>H12/F12</f>
        <v>6.854460093896714</v>
      </c>
      <c r="H12" s="53">
        <v>7300</v>
      </c>
      <c r="I12" s="10">
        <f>SUM(I11/60)</f>
        <v>2.1666666666666665</v>
      </c>
      <c r="J12" s="54"/>
      <c r="K12" s="58">
        <f>SUM(H12*I12)</f>
        <v>15816.666666666666</v>
      </c>
    </row>
    <row r="13" spans="1:11" s="2" customFormat="1" ht="14.25" customHeight="1" x14ac:dyDescent="0.25">
      <c r="A13" s="40" t="s">
        <v>218</v>
      </c>
      <c r="B13" s="41"/>
      <c r="C13" s="41"/>
      <c r="D13" s="42" t="s">
        <v>217</v>
      </c>
      <c r="E13" s="43"/>
      <c r="F13" s="63"/>
      <c r="G13" s="45"/>
      <c r="H13" s="44"/>
      <c r="I13" s="46">
        <v>15</v>
      </c>
      <c r="J13" s="46"/>
      <c r="K13" s="61"/>
    </row>
    <row r="14" spans="1:11" s="2" customFormat="1" ht="14.25" customHeight="1" x14ac:dyDescent="0.25">
      <c r="A14" s="47" t="s">
        <v>219</v>
      </c>
      <c r="B14" s="48"/>
      <c r="C14" s="48"/>
      <c r="D14" s="49" t="s">
        <v>34</v>
      </c>
      <c r="E14" s="50" t="s">
        <v>216</v>
      </c>
      <c r="F14" s="51">
        <v>0</v>
      </c>
      <c r="G14" s="52">
        <v>0</v>
      </c>
      <c r="H14" s="51">
        <v>0</v>
      </c>
      <c r="I14" s="54">
        <f>SUM(I13/60)</f>
        <v>0.25</v>
      </c>
      <c r="J14" s="54"/>
      <c r="K14" s="58">
        <f>SUM(H14*I14)</f>
        <v>0</v>
      </c>
    </row>
    <row r="15" spans="1:11" s="2" customFormat="1" ht="14.25" customHeight="1" x14ac:dyDescent="0.25">
      <c r="A15" s="40" t="s">
        <v>218</v>
      </c>
      <c r="B15" s="41"/>
      <c r="C15" s="41"/>
      <c r="D15" s="60" t="s">
        <v>217</v>
      </c>
      <c r="E15" s="64"/>
      <c r="F15" s="44"/>
      <c r="G15" s="45"/>
      <c r="H15" s="44"/>
      <c r="I15" s="46">
        <v>15</v>
      </c>
      <c r="J15" s="46"/>
      <c r="K15" s="61"/>
    </row>
    <row r="16" spans="1:11" s="2" customFormat="1" ht="14.25" customHeight="1" x14ac:dyDescent="0.25">
      <c r="A16" s="47" t="s">
        <v>203</v>
      </c>
      <c r="B16" s="48"/>
      <c r="C16" s="48"/>
      <c r="D16" s="54" t="s">
        <v>39</v>
      </c>
      <c r="E16" s="65" t="s">
        <v>216</v>
      </c>
      <c r="F16" s="51">
        <v>0</v>
      </c>
      <c r="G16" s="52">
        <v>0</v>
      </c>
      <c r="H16" s="51">
        <v>0</v>
      </c>
      <c r="I16" s="54">
        <f>SUM(I15/60)</f>
        <v>0.25</v>
      </c>
      <c r="J16" s="54"/>
      <c r="K16" s="58">
        <f>SUM(H16*I16)</f>
        <v>0</v>
      </c>
    </row>
    <row r="17" spans="1:11" s="2" customFormat="1" ht="14.25" customHeight="1" x14ac:dyDescent="0.25">
      <c r="A17" s="40" t="s">
        <v>215</v>
      </c>
      <c r="B17" s="41"/>
      <c r="C17" s="41"/>
      <c r="D17" s="42" t="s">
        <v>214</v>
      </c>
      <c r="E17" s="42"/>
      <c r="F17" s="44"/>
      <c r="G17" s="45"/>
      <c r="H17" s="44"/>
      <c r="I17" s="46">
        <v>20</v>
      </c>
      <c r="J17" s="46"/>
      <c r="K17" s="61"/>
    </row>
    <row r="18" spans="1:11" s="2" customFormat="1" ht="14.25" customHeight="1" x14ac:dyDescent="0.25">
      <c r="A18" s="47" t="s">
        <v>213</v>
      </c>
      <c r="B18" s="48"/>
      <c r="C18" s="48"/>
      <c r="D18" s="49" t="s">
        <v>39</v>
      </c>
      <c r="E18" s="65" t="s">
        <v>212</v>
      </c>
      <c r="F18" s="51">
        <v>0</v>
      </c>
      <c r="G18" s="52">
        <v>0</v>
      </c>
      <c r="H18" s="51">
        <v>0</v>
      </c>
      <c r="I18" s="59">
        <f>SUM(I17/60)</f>
        <v>0.33333333333333331</v>
      </c>
      <c r="J18" s="54"/>
      <c r="K18" s="58">
        <f>SUM(H18*I18)</f>
        <v>0</v>
      </c>
    </row>
    <row r="19" spans="1:11" s="2" customFormat="1" ht="14.25" customHeight="1" x14ac:dyDescent="0.25">
      <c r="A19" s="40" t="s">
        <v>211</v>
      </c>
      <c r="B19" s="41"/>
      <c r="C19" s="41"/>
      <c r="D19" s="42" t="s">
        <v>210</v>
      </c>
      <c r="E19" s="42"/>
      <c r="F19" s="44"/>
      <c r="G19" s="66"/>
      <c r="H19" s="44"/>
      <c r="I19" s="46">
        <v>15</v>
      </c>
      <c r="J19" s="46"/>
      <c r="K19" s="44"/>
    </row>
    <row r="20" spans="1:11" s="2" customFormat="1" ht="14.25" customHeight="1" x14ac:dyDescent="0.25">
      <c r="A20" s="67" t="s">
        <v>203</v>
      </c>
      <c r="B20" s="67"/>
      <c r="C20" s="67"/>
      <c r="D20" s="49" t="s">
        <v>39</v>
      </c>
      <c r="E20" s="68" t="s">
        <v>209</v>
      </c>
      <c r="F20" s="53">
        <v>1065</v>
      </c>
      <c r="G20" s="69">
        <v>6.1</v>
      </c>
      <c r="H20" s="53">
        <v>7450</v>
      </c>
      <c r="I20" s="49">
        <f>SUM(I19/60)</f>
        <v>0.25</v>
      </c>
      <c r="J20" s="49"/>
      <c r="K20" s="70">
        <f>SUM(H20*I20)</f>
        <v>1862.5</v>
      </c>
    </row>
    <row r="21" spans="1:11" ht="13.9" x14ac:dyDescent="0.25">
      <c r="A21" s="40" t="s">
        <v>299</v>
      </c>
      <c r="B21" s="41"/>
      <c r="C21" s="41"/>
      <c r="D21" s="42" t="s">
        <v>208</v>
      </c>
      <c r="E21" s="42"/>
      <c r="F21" s="44"/>
      <c r="G21" s="45"/>
      <c r="H21" s="44"/>
      <c r="I21" s="46">
        <v>75</v>
      </c>
      <c r="J21" s="46"/>
      <c r="K21" s="44"/>
    </row>
    <row r="22" spans="1:11" s="2" customFormat="1" ht="15" customHeight="1" x14ac:dyDescent="0.25">
      <c r="A22" s="67" t="s">
        <v>203</v>
      </c>
      <c r="B22" s="67"/>
      <c r="C22" s="67"/>
      <c r="D22" s="49" t="s">
        <v>39</v>
      </c>
      <c r="E22" s="50" t="s">
        <v>207</v>
      </c>
      <c r="F22" s="53">
        <v>1065</v>
      </c>
      <c r="G22" s="69">
        <v>6.1</v>
      </c>
      <c r="H22" s="53">
        <v>7450</v>
      </c>
      <c r="I22" s="49">
        <f>SUM(I21/60)</f>
        <v>1.25</v>
      </c>
      <c r="J22" s="49"/>
      <c r="K22" s="53">
        <f>SUM(H22*I22)</f>
        <v>9312.5</v>
      </c>
    </row>
    <row r="23" spans="1:11" s="2" customFormat="1" ht="15" customHeight="1" x14ac:dyDescent="0.25">
      <c r="A23" s="40" t="s">
        <v>206</v>
      </c>
      <c r="B23" s="41"/>
      <c r="C23" s="41"/>
      <c r="D23" s="42" t="s">
        <v>42</v>
      </c>
      <c r="E23" s="42"/>
      <c r="F23" s="44"/>
      <c r="G23" s="45"/>
      <c r="H23" s="44"/>
      <c r="I23" s="46">
        <v>20</v>
      </c>
      <c r="J23" s="46"/>
      <c r="K23" s="44"/>
    </row>
    <row r="24" spans="1:11" s="2" customFormat="1" ht="15" customHeight="1" x14ac:dyDescent="0.25">
      <c r="A24" s="67" t="s">
        <v>203</v>
      </c>
      <c r="B24" s="71"/>
      <c r="C24" s="71"/>
      <c r="D24" s="49" t="s">
        <v>39</v>
      </c>
      <c r="E24" s="50" t="s">
        <v>302</v>
      </c>
      <c r="F24" s="70">
        <v>1763</v>
      </c>
      <c r="G24" s="69">
        <v>59.5</v>
      </c>
      <c r="H24" s="53">
        <v>104980</v>
      </c>
      <c r="I24" s="72">
        <v>0.33</v>
      </c>
      <c r="J24" s="71"/>
      <c r="K24" s="53">
        <f>H24*I24</f>
        <v>34643.4</v>
      </c>
    </row>
    <row r="25" spans="1:11" s="2" customFormat="1" ht="1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s="2" customFormat="1" ht="15" customHeight="1" x14ac:dyDescent="0.25">
      <c r="A26" s="67" t="s">
        <v>253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ht="13.9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13.9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2" customFormat="1" ht="27.6" customHeight="1" x14ac:dyDescent="0.25">
      <c r="A29" s="73" t="s">
        <v>33</v>
      </c>
      <c r="B29" s="67"/>
      <c r="C29" s="67"/>
      <c r="D29" s="50"/>
      <c r="E29" s="67"/>
      <c r="F29" s="74">
        <f>SUM(F6:F24)</f>
        <v>12760</v>
      </c>
      <c r="G29" s="49"/>
      <c r="H29" s="53">
        <f>SUM(H6:H24)</f>
        <v>134982</v>
      </c>
      <c r="I29" s="49"/>
      <c r="J29" s="49"/>
      <c r="K29" s="53">
        <f>SUM(K6:K24)</f>
        <v>64570.400000000001</v>
      </c>
    </row>
    <row r="30" spans="1:11" ht="47.1" customHeight="1" x14ac:dyDescent="0.25">
      <c r="A30" s="18"/>
      <c r="B30" s="213"/>
      <c r="C30" s="214"/>
      <c r="D30" s="214"/>
      <c r="E30" s="215"/>
      <c r="F30" s="218"/>
      <c r="G30" s="221"/>
      <c r="H30" s="223"/>
      <c r="I30" s="214"/>
      <c r="J30" s="214"/>
      <c r="K30" s="215"/>
    </row>
    <row r="31" spans="1:11" ht="35.25" customHeight="1" x14ac:dyDescent="0.25">
      <c r="A31" s="20"/>
      <c r="B31" s="216"/>
      <c r="C31" s="216"/>
      <c r="D31" s="216"/>
      <c r="E31" s="217"/>
      <c r="F31" s="76" t="s">
        <v>60</v>
      </c>
      <c r="G31" s="22"/>
      <c r="H31" s="224"/>
      <c r="I31" s="225"/>
      <c r="J31" s="225"/>
      <c r="K31" s="226"/>
    </row>
    <row r="32" spans="1:11" ht="22.5" customHeight="1" x14ac:dyDescent="0.3">
      <c r="A32" s="28"/>
      <c r="B32" s="29"/>
      <c r="C32" s="30"/>
      <c r="D32" s="31"/>
      <c r="E32" s="30"/>
      <c r="F32" s="222"/>
      <c r="G32" s="220"/>
      <c r="H32" s="220"/>
      <c r="I32" s="220"/>
      <c r="J32" s="220"/>
      <c r="K32" s="221"/>
    </row>
    <row r="33" spans="1:11" ht="63" customHeight="1" x14ac:dyDescent="0.25">
      <c r="A33" s="77"/>
      <c r="B33" s="45"/>
      <c r="C33" s="78"/>
      <c r="D33" s="35"/>
      <c r="E33" s="79"/>
      <c r="F33" s="80"/>
      <c r="G33" s="81"/>
      <c r="H33" s="80"/>
      <c r="I33" s="79"/>
      <c r="J33" s="82"/>
      <c r="K33" s="83"/>
    </row>
    <row r="34" spans="1:11" s="2" customFormat="1" ht="13.5" customHeight="1" x14ac:dyDescent="0.25">
      <c r="A34" s="18" t="s">
        <v>205</v>
      </c>
      <c r="B34" s="41"/>
      <c r="C34" s="41"/>
      <c r="D34" s="42" t="s">
        <v>204</v>
      </c>
      <c r="E34" s="41"/>
      <c r="F34" s="80"/>
      <c r="G34" s="41"/>
      <c r="H34" s="80"/>
      <c r="I34" s="45">
        <v>30</v>
      </c>
      <c r="J34" s="18"/>
      <c r="K34" s="80"/>
    </row>
    <row r="35" spans="1:11" s="2" customFormat="1" ht="13.5" customHeight="1" x14ac:dyDescent="0.25">
      <c r="A35" s="48" t="s">
        <v>203</v>
      </c>
      <c r="B35" s="84"/>
      <c r="C35" s="48"/>
      <c r="D35" s="49" t="s">
        <v>39</v>
      </c>
      <c r="E35" s="60" t="s">
        <v>229</v>
      </c>
      <c r="F35" s="51">
        <v>350</v>
      </c>
      <c r="G35" s="54">
        <v>5.71</v>
      </c>
      <c r="H35" s="51">
        <v>2000</v>
      </c>
      <c r="I35" s="54">
        <f>SUM(I34/60)</f>
        <v>0.5</v>
      </c>
      <c r="J35" s="85"/>
      <c r="K35" s="53">
        <f>SUM(H35*I35)</f>
        <v>1000</v>
      </c>
    </row>
    <row r="36" spans="1:11" s="2" customFormat="1" ht="13.5" customHeight="1" x14ac:dyDescent="0.25">
      <c r="A36" s="40" t="s">
        <v>202</v>
      </c>
      <c r="B36" s="41"/>
      <c r="C36" s="41"/>
      <c r="D36" s="42" t="s">
        <v>201</v>
      </c>
      <c r="E36" s="86"/>
      <c r="F36" s="61"/>
      <c r="G36" s="46"/>
      <c r="H36" s="44"/>
      <c r="I36" s="46">
        <v>20</v>
      </c>
      <c r="J36" s="46"/>
      <c r="K36" s="44"/>
    </row>
    <row r="37" spans="1:11" s="2" customFormat="1" ht="13.5" customHeight="1" x14ac:dyDescent="0.25">
      <c r="A37" s="87" t="s">
        <v>143</v>
      </c>
      <c r="B37" s="48"/>
      <c r="C37" s="48"/>
      <c r="D37" s="49" t="s">
        <v>39</v>
      </c>
      <c r="E37" s="50" t="s">
        <v>200</v>
      </c>
      <c r="F37" s="58">
        <v>1050</v>
      </c>
      <c r="G37" s="54">
        <v>6</v>
      </c>
      <c r="H37" s="51">
        <v>6300</v>
      </c>
      <c r="I37" s="59">
        <v>0.33</v>
      </c>
      <c r="J37" s="54"/>
      <c r="K37" s="53">
        <f t="shared" ref="K37:K49" si="0">SUM(H37*I37)</f>
        <v>2079</v>
      </c>
    </row>
    <row r="38" spans="1:11" s="2" customFormat="1" ht="13.5" customHeight="1" x14ac:dyDescent="0.25">
      <c r="A38" s="40" t="s">
        <v>199</v>
      </c>
      <c r="B38" s="41"/>
      <c r="C38" s="41"/>
      <c r="D38" s="42" t="s">
        <v>198</v>
      </c>
      <c r="E38" s="42"/>
      <c r="F38" s="61"/>
      <c r="G38" s="46"/>
      <c r="H38" s="44"/>
      <c r="I38" s="46">
        <v>30</v>
      </c>
      <c r="J38" s="46"/>
      <c r="K38" s="44"/>
    </row>
    <row r="39" spans="1:11" s="2" customFormat="1" ht="13.5" customHeight="1" x14ac:dyDescent="0.25">
      <c r="A39" s="87" t="s">
        <v>143</v>
      </c>
      <c r="B39" s="48"/>
      <c r="C39" s="48"/>
      <c r="D39" s="49" t="s">
        <v>39</v>
      </c>
      <c r="E39" s="88" t="s">
        <v>191</v>
      </c>
      <c r="F39" s="58">
        <v>9</v>
      </c>
      <c r="G39" s="54">
        <v>1</v>
      </c>
      <c r="H39" s="51">
        <f>SUM(F39)*G39</f>
        <v>9</v>
      </c>
      <c r="I39" s="54">
        <f>SUM(I38/60)</f>
        <v>0.5</v>
      </c>
      <c r="J39" s="54"/>
      <c r="K39" s="53">
        <f t="shared" si="0"/>
        <v>4.5</v>
      </c>
    </row>
    <row r="40" spans="1:11" s="2" customFormat="1" ht="13.5" customHeight="1" x14ac:dyDescent="0.25">
      <c r="A40" s="40" t="s">
        <v>197</v>
      </c>
      <c r="B40" s="41"/>
      <c r="C40" s="41"/>
      <c r="D40" s="42" t="s">
        <v>196</v>
      </c>
      <c r="E40" s="54"/>
      <c r="F40" s="61"/>
      <c r="G40" s="46"/>
      <c r="H40" s="44"/>
      <c r="I40" s="46">
        <v>120</v>
      </c>
      <c r="J40" s="46"/>
      <c r="K40" s="44"/>
    </row>
    <row r="41" spans="1:11" s="2" customFormat="1" ht="13.5" customHeight="1" x14ac:dyDescent="0.25">
      <c r="A41" s="87" t="s">
        <v>195</v>
      </c>
      <c r="B41" s="48"/>
      <c r="C41" s="48"/>
      <c r="D41" s="49" t="s">
        <v>39</v>
      </c>
      <c r="E41" s="89" t="s">
        <v>303</v>
      </c>
      <c r="F41" s="58">
        <v>10</v>
      </c>
      <c r="G41" s="54">
        <v>1</v>
      </c>
      <c r="H41" s="51">
        <v>10</v>
      </c>
      <c r="I41" s="54">
        <f>SUM(I40/60)</f>
        <v>2</v>
      </c>
      <c r="J41" s="54"/>
      <c r="K41" s="53">
        <f t="shared" si="0"/>
        <v>20</v>
      </c>
    </row>
    <row r="42" spans="1:11" s="2" customFormat="1" ht="13.5" customHeight="1" x14ac:dyDescent="0.25">
      <c r="A42" s="40" t="s">
        <v>245</v>
      </c>
      <c r="B42" s="41"/>
      <c r="C42" s="41"/>
      <c r="D42" s="42" t="s">
        <v>194</v>
      </c>
      <c r="E42" s="42"/>
      <c r="F42" s="61"/>
      <c r="G42" s="46"/>
      <c r="H42" s="44"/>
      <c r="I42" s="46">
        <v>60</v>
      </c>
      <c r="J42" s="46"/>
      <c r="K42" s="44"/>
    </row>
    <row r="43" spans="1:11" ht="13.9" x14ac:dyDescent="0.25">
      <c r="A43" s="87" t="s">
        <v>169</v>
      </c>
      <c r="B43" s="48"/>
      <c r="C43" s="48"/>
      <c r="D43" s="49" t="s">
        <v>34</v>
      </c>
      <c r="E43" s="90">
        <v>762.14700000000005</v>
      </c>
      <c r="F43" s="58">
        <v>5</v>
      </c>
      <c r="G43" s="54">
        <v>1</v>
      </c>
      <c r="H43" s="51">
        <f>SUM(F43)*G43</f>
        <v>5</v>
      </c>
      <c r="I43" s="54">
        <f>SUM(I42/60)</f>
        <v>1</v>
      </c>
      <c r="J43" s="54"/>
      <c r="K43" s="53">
        <f t="shared" si="0"/>
        <v>5</v>
      </c>
    </row>
    <row r="44" spans="1:11" ht="13.9" x14ac:dyDescent="0.25">
      <c r="A44" s="40" t="s">
        <v>245</v>
      </c>
      <c r="B44" s="41"/>
      <c r="C44" s="41"/>
      <c r="D44" s="42" t="s">
        <v>194</v>
      </c>
      <c r="E44" s="42"/>
      <c r="F44" s="61"/>
      <c r="G44" s="46"/>
      <c r="H44" s="44"/>
      <c r="I44" s="46">
        <v>60</v>
      </c>
      <c r="J44" s="46"/>
      <c r="K44" s="44"/>
    </row>
    <row r="45" spans="1:11" ht="13.9" x14ac:dyDescent="0.25">
      <c r="A45" s="87" t="s">
        <v>143</v>
      </c>
      <c r="B45" s="48"/>
      <c r="C45" s="48"/>
      <c r="D45" s="54" t="s">
        <v>39</v>
      </c>
      <c r="E45" s="90">
        <v>762.14700000000005</v>
      </c>
      <c r="F45" s="58">
        <v>5</v>
      </c>
      <c r="G45" s="54">
        <v>1</v>
      </c>
      <c r="H45" s="51">
        <v>5</v>
      </c>
      <c r="I45" s="54">
        <f>SUM(I44/60)</f>
        <v>1</v>
      </c>
      <c r="J45" s="54"/>
      <c r="K45" s="53">
        <f t="shared" si="0"/>
        <v>5</v>
      </c>
    </row>
    <row r="46" spans="1:11" ht="13.9" x14ac:dyDescent="0.25">
      <c r="A46" s="40" t="s">
        <v>193</v>
      </c>
      <c r="B46" s="41"/>
      <c r="C46" s="18"/>
      <c r="D46" s="42" t="s">
        <v>192</v>
      </c>
      <c r="E46" s="91"/>
      <c r="F46" s="61"/>
      <c r="G46" s="46"/>
      <c r="H46" s="44"/>
      <c r="I46" s="46">
        <v>1500</v>
      </c>
      <c r="J46" s="46"/>
      <c r="K46" s="44"/>
    </row>
    <row r="47" spans="1:11" s="2" customFormat="1" ht="13.5" customHeight="1" x14ac:dyDescent="0.25">
      <c r="A47" s="87" t="s">
        <v>143</v>
      </c>
      <c r="B47" s="48"/>
      <c r="C47" s="92"/>
      <c r="D47" s="49" t="s">
        <v>39</v>
      </c>
      <c r="E47" s="93" t="s">
        <v>304</v>
      </c>
      <c r="F47" s="58">
        <v>480</v>
      </c>
      <c r="G47" s="54">
        <v>2</v>
      </c>
      <c r="H47" s="51">
        <f>SUM(F47*G47)</f>
        <v>960</v>
      </c>
      <c r="I47" s="54">
        <v>25</v>
      </c>
      <c r="J47" s="54"/>
      <c r="K47" s="51">
        <f t="shared" si="0"/>
        <v>24000</v>
      </c>
    </row>
    <row r="48" spans="1:11" ht="13.9" x14ac:dyDescent="0.25">
      <c r="A48" s="40" t="s">
        <v>190</v>
      </c>
      <c r="B48" s="41"/>
      <c r="C48" s="18"/>
      <c r="D48" s="42" t="s">
        <v>189</v>
      </c>
      <c r="E48" s="42"/>
      <c r="F48" s="61"/>
      <c r="G48" s="46"/>
      <c r="H48" s="44"/>
      <c r="I48" s="46">
        <v>75</v>
      </c>
      <c r="J48" s="46"/>
      <c r="K48" s="44"/>
    </row>
    <row r="49" spans="1:11" s="2" customFormat="1" ht="13.5" customHeight="1" x14ac:dyDescent="0.25">
      <c r="A49" s="87" t="s">
        <v>143</v>
      </c>
      <c r="B49" s="48"/>
      <c r="C49" s="92"/>
      <c r="D49" s="49" t="s">
        <v>39</v>
      </c>
      <c r="E49" s="94">
        <v>762.149</v>
      </c>
      <c r="F49" s="58">
        <v>480</v>
      </c>
      <c r="G49" s="54">
        <v>1</v>
      </c>
      <c r="H49" s="51">
        <f>SUM(F49)*G49</f>
        <v>480</v>
      </c>
      <c r="I49" s="54">
        <f>SUM(I48/60)</f>
        <v>1.25</v>
      </c>
      <c r="J49" s="54"/>
      <c r="K49" s="51">
        <f t="shared" si="0"/>
        <v>600</v>
      </c>
    </row>
    <row r="50" spans="1:11" s="2" customFormat="1" ht="13.5" customHeight="1" x14ac:dyDescent="0.25">
      <c r="A50" s="40" t="s">
        <v>188</v>
      </c>
      <c r="B50" s="41"/>
      <c r="C50" s="18"/>
      <c r="D50" s="42" t="s">
        <v>187</v>
      </c>
      <c r="E50" s="95"/>
      <c r="F50" s="61"/>
      <c r="G50" s="46"/>
      <c r="H50" s="44"/>
      <c r="I50" s="46">
        <v>10</v>
      </c>
      <c r="J50" s="46"/>
      <c r="K50" s="44"/>
    </row>
    <row r="51" spans="1:11" s="2" customFormat="1" ht="13.5" customHeight="1" x14ac:dyDescent="0.25">
      <c r="A51" s="87" t="s">
        <v>143</v>
      </c>
      <c r="B51" s="48"/>
      <c r="C51" s="92"/>
      <c r="D51" s="54" t="s">
        <v>39</v>
      </c>
      <c r="E51" s="93" t="s">
        <v>186</v>
      </c>
      <c r="F51" s="58">
        <v>957</v>
      </c>
      <c r="G51" s="54">
        <v>2</v>
      </c>
      <c r="H51" s="51">
        <f>SUM(F51)*G51</f>
        <v>1914</v>
      </c>
      <c r="I51" s="59">
        <f>SUM(I50/60)</f>
        <v>0.16666666666666666</v>
      </c>
      <c r="J51" s="54"/>
      <c r="K51" s="51">
        <f>SUM(H51*I51)</f>
        <v>319</v>
      </c>
    </row>
    <row r="52" spans="1:11" s="2" customFormat="1" ht="13.5" customHeight="1" x14ac:dyDescent="0.25">
      <c r="A52" s="96"/>
      <c r="B52" s="67"/>
      <c r="C52" s="20"/>
      <c r="D52" s="49"/>
      <c r="E52" s="97"/>
      <c r="F52" s="98"/>
      <c r="G52" s="49"/>
      <c r="H52" s="53"/>
      <c r="I52" s="49"/>
      <c r="J52" s="49"/>
      <c r="K52" s="53"/>
    </row>
    <row r="53" spans="1:11" s="2" customFormat="1" ht="13.5" customHeight="1" x14ac:dyDescent="0.25">
      <c r="A53" s="40"/>
      <c r="B53" s="41"/>
      <c r="C53" s="41"/>
      <c r="D53" s="60"/>
      <c r="E53" s="42"/>
      <c r="F53" s="61"/>
      <c r="G53" s="46"/>
      <c r="H53" s="44"/>
      <c r="I53" s="46"/>
      <c r="J53" s="46"/>
      <c r="K53" s="44"/>
    </row>
    <row r="54" spans="1:11" s="2" customFormat="1" ht="13.5" customHeight="1" x14ac:dyDescent="0.25">
      <c r="A54" s="87"/>
      <c r="B54" s="48"/>
      <c r="C54" s="48"/>
      <c r="D54" s="54"/>
      <c r="E54" s="90"/>
      <c r="F54" s="58"/>
      <c r="G54" s="54"/>
      <c r="H54" s="51"/>
      <c r="I54" s="54"/>
      <c r="J54" s="54"/>
      <c r="K54" s="51"/>
    </row>
    <row r="55" spans="1:11" s="2" customFormat="1" ht="13.5" customHeight="1" x14ac:dyDescent="0.25">
      <c r="A55" s="96"/>
      <c r="B55" s="67"/>
      <c r="C55" s="67"/>
      <c r="D55" s="49"/>
      <c r="E55" s="50"/>
      <c r="F55" s="98"/>
      <c r="G55" s="49"/>
      <c r="H55" s="53"/>
      <c r="I55" s="49"/>
      <c r="J55" s="49"/>
      <c r="K55" s="53"/>
    </row>
    <row r="56" spans="1:11" s="2" customFormat="1" ht="13.5" customHeight="1" x14ac:dyDescent="0.25">
      <c r="A56" s="40"/>
      <c r="B56" s="41"/>
      <c r="C56" s="41"/>
      <c r="D56" s="60"/>
      <c r="E56" s="42"/>
      <c r="F56" s="61"/>
      <c r="G56" s="46"/>
      <c r="H56" s="44"/>
      <c r="I56" s="46"/>
      <c r="J56" s="46"/>
      <c r="K56" s="44"/>
    </row>
    <row r="57" spans="1:11" s="2" customFormat="1" ht="13.5" customHeight="1" x14ac:dyDescent="0.25">
      <c r="A57" s="87"/>
      <c r="B57" s="48"/>
      <c r="C57" s="48"/>
      <c r="D57" s="54"/>
      <c r="E57" s="90"/>
      <c r="F57" s="58"/>
      <c r="G57" s="54"/>
      <c r="H57" s="51"/>
      <c r="I57" s="54"/>
      <c r="J57" s="54"/>
      <c r="K57" s="51"/>
    </row>
    <row r="58" spans="1:11" s="2" customFormat="1" ht="13.5" customHeight="1" x14ac:dyDescent="0.25">
      <c r="A58" s="67"/>
      <c r="B58" s="67"/>
      <c r="C58" s="67"/>
      <c r="D58" s="49"/>
      <c r="E58" s="50"/>
      <c r="F58" s="98"/>
      <c r="G58" s="49"/>
      <c r="H58" s="53"/>
      <c r="I58" s="49"/>
      <c r="J58" s="49"/>
      <c r="K58" s="53"/>
    </row>
    <row r="59" spans="1:11" s="2" customFormat="1" ht="13.5" customHeight="1" x14ac:dyDescent="0.25">
      <c r="A59" s="40"/>
      <c r="B59" s="41"/>
      <c r="C59" s="41"/>
      <c r="D59" s="60"/>
      <c r="E59" s="42"/>
      <c r="F59" s="61"/>
      <c r="G59" s="46"/>
      <c r="H59" s="44"/>
      <c r="I59" s="46"/>
      <c r="J59" s="46"/>
      <c r="K59" s="44"/>
    </row>
    <row r="60" spans="1:11" s="2" customFormat="1" ht="13.5" customHeight="1" x14ac:dyDescent="0.25">
      <c r="A60" s="87"/>
      <c r="B60" s="48"/>
      <c r="C60" s="48"/>
      <c r="D60" s="54"/>
      <c r="E60" s="89"/>
      <c r="F60" s="58"/>
      <c r="G60" s="54"/>
      <c r="H60" s="51"/>
      <c r="I60" s="54"/>
      <c r="J60" s="54"/>
      <c r="K60" s="51"/>
    </row>
    <row r="61" spans="1:11" s="2" customFormat="1" ht="13.5" customHeight="1" x14ac:dyDescent="0.25">
      <c r="A61" s="60"/>
      <c r="B61" s="67"/>
      <c r="C61" s="67"/>
      <c r="D61" s="49"/>
      <c r="E61" s="48"/>
      <c r="F61" s="98"/>
      <c r="G61" s="49"/>
      <c r="H61" s="53"/>
      <c r="I61" s="49"/>
      <c r="J61" s="49"/>
      <c r="K61" s="53"/>
    </row>
    <row r="62" spans="1:11" s="2" customFormat="1" ht="13.5" customHeight="1" x14ac:dyDescent="0.25">
      <c r="A62" s="40"/>
      <c r="B62" s="41"/>
      <c r="C62" s="41"/>
      <c r="D62" s="60"/>
      <c r="E62" s="42"/>
      <c r="F62" s="61"/>
      <c r="G62" s="46"/>
      <c r="H62" s="44"/>
      <c r="I62" s="46"/>
      <c r="J62" s="46"/>
      <c r="K62" s="44"/>
    </row>
    <row r="63" spans="1:11" s="2" customFormat="1" ht="13.5" customHeight="1" x14ac:dyDescent="0.25">
      <c r="A63" s="87"/>
      <c r="B63" s="48"/>
      <c r="C63" s="48"/>
      <c r="D63" s="54"/>
      <c r="E63" s="90"/>
      <c r="F63" s="58"/>
      <c r="G63" s="54"/>
      <c r="H63" s="51"/>
      <c r="I63" s="54"/>
      <c r="J63" s="54"/>
      <c r="K63" s="51"/>
    </row>
    <row r="64" spans="1:11" s="2" customFormat="1" ht="13.5" customHeight="1" x14ac:dyDescent="0.25">
      <c r="A64" s="96"/>
      <c r="B64" s="71"/>
      <c r="C64" s="71"/>
      <c r="D64" s="49"/>
      <c r="E64" s="50"/>
      <c r="F64" s="98"/>
      <c r="G64" s="49"/>
      <c r="H64" s="53"/>
      <c r="I64" s="49"/>
      <c r="J64" s="71"/>
      <c r="K64" s="53"/>
    </row>
    <row r="65" spans="1:11" s="2" customFormat="1" ht="13.5" customHeight="1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</row>
    <row r="66" spans="1:11" s="2" customFormat="1" ht="13.5" customHeight="1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</row>
    <row r="67" spans="1:11" s="2" customFormat="1" ht="30" customHeight="1" x14ac:dyDescent="0.25">
      <c r="A67" s="73" t="s">
        <v>33</v>
      </c>
      <c r="B67" s="100"/>
      <c r="C67" s="100"/>
      <c r="D67" s="100"/>
      <c r="E67" s="100"/>
      <c r="F67" s="101">
        <f>SUM(F34:F66)</f>
        <v>3346</v>
      </c>
      <c r="G67" s="101"/>
      <c r="H67" s="101">
        <f t="shared" ref="H67:K67" si="1">SUM(H34:H66)</f>
        <v>11683</v>
      </c>
      <c r="I67" s="101"/>
      <c r="J67" s="101"/>
      <c r="K67" s="101">
        <f t="shared" si="1"/>
        <v>28032.5</v>
      </c>
    </row>
    <row r="68" spans="1:11" ht="51.75" customHeight="1" x14ac:dyDescent="0.25">
      <c r="A68" s="18"/>
      <c r="B68" s="213"/>
      <c r="C68" s="214"/>
      <c r="D68" s="214"/>
      <c r="E68" s="215"/>
      <c r="F68" s="218"/>
      <c r="G68" s="221"/>
      <c r="H68" s="223"/>
      <c r="I68" s="214"/>
      <c r="J68" s="214"/>
      <c r="K68" s="215"/>
    </row>
    <row r="69" spans="1:11" ht="35.25" customHeight="1" x14ac:dyDescent="0.25">
      <c r="A69" s="20"/>
      <c r="B69" s="216"/>
      <c r="C69" s="216"/>
      <c r="D69" s="216"/>
      <c r="E69" s="217"/>
      <c r="F69" s="76" t="s">
        <v>60</v>
      </c>
      <c r="G69" s="21"/>
      <c r="H69" s="224"/>
      <c r="I69" s="225"/>
      <c r="J69" s="225"/>
      <c r="K69" s="226"/>
    </row>
    <row r="70" spans="1:11" ht="24" customHeight="1" x14ac:dyDescent="0.3">
      <c r="A70" s="28"/>
      <c r="B70" s="29"/>
      <c r="C70" s="30"/>
      <c r="D70" s="31"/>
      <c r="E70" s="30"/>
      <c r="F70" s="222"/>
      <c r="G70" s="220"/>
      <c r="H70" s="216"/>
      <c r="I70" s="216"/>
      <c r="J70" s="216"/>
      <c r="K70" s="217"/>
    </row>
    <row r="71" spans="1:11" ht="56.1" customHeight="1" x14ac:dyDescent="0.25">
      <c r="A71" s="32"/>
      <c r="B71" s="33"/>
      <c r="C71" s="34"/>
      <c r="D71" s="35"/>
      <c r="E71" s="35"/>
      <c r="F71" s="36"/>
      <c r="G71" s="37"/>
      <c r="H71" s="36"/>
      <c r="I71" s="35"/>
      <c r="J71" s="38"/>
      <c r="K71" s="39"/>
    </row>
    <row r="72" spans="1:11" s="2" customFormat="1" ht="13.5" customHeight="1" x14ac:dyDescent="0.25">
      <c r="A72" s="102" t="s">
        <v>230</v>
      </c>
      <c r="B72" s="67"/>
      <c r="C72" s="67"/>
      <c r="D72" s="50"/>
      <c r="E72" s="50"/>
      <c r="F72" s="74"/>
      <c r="G72" s="49"/>
      <c r="H72" s="53"/>
      <c r="I72" s="49"/>
      <c r="J72" s="49"/>
      <c r="K72" s="98"/>
    </row>
    <row r="73" spans="1:11" ht="13.9" x14ac:dyDescent="0.25">
      <c r="A73" s="48" t="s">
        <v>184</v>
      </c>
      <c r="B73" s="41"/>
      <c r="C73" s="41"/>
      <c r="D73" s="42" t="s">
        <v>106</v>
      </c>
      <c r="E73" s="42"/>
      <c r="F73" s="103"/>
      <c r="G73" s="46"/>
      <c r="H73" s="44"/>
      <c r="I73" s="46">
        <v>60</v>
      </c>
      <c r="J73" s="46"/>
      <c r="K73" s="61"/>
    </row>
    <row r="74" spans="1:11" ht="13.9" x14ac:dyDescent="0.25">
      <c r="A74" s="87" t="s">
        <v>143</v>
      </c>
      <c r="B74" s="48"/>
      <c r="C74" s="48"/>
      <c r="D74" s="49" t="s">
        <v>183</v>
      </c>
      <c r="E74" s="88" t="s">
        <v>182</v>
      </c>
      <c r="F74" s="58">
        <v>20</v>
      </c>
      <c r="G74" s="54">
        <v>1</v>
      </c>
      <c r="H74" s="51">
        <f>SUM(F74*G74)</f>
        <v>20</v>
      </c>
      <c r="I74" s="54">
        <f>SUM(I73/60)</f>
        <v>1</v>
      </c>
      <c r="J74" s="54"/>
      <c r="K74" s="58">
        <f>SUM(H74*I74)</f>
        <v>20</v>
      </c>
    </row>
    <row r="75" spans="1:11" s="2" customFormat="1" ht="13.5" customHeight="1" x14ac:dyDescent="0.25">
      <c r="A75" s="41" t="s">
        <v>181</v>
      </c>
      <c r="B75" s="41"/>
      <c r="C75" s="41"/>
      <c r="D75" s="42" t="s">
        <v>246</v>
      </c>
      <c r="E75" s="54"/>
      <c r="F75" s="103"/>
      <c r="G75" s="46"/>
      <c r="H75" s="44"/>
      <c r="I75" s="46">
        <v>30</v>
      </c>
      <c r="J75" s="46"/>
      <c r="K75" s="61"/>
    </row>
    <row r="76" spans="1:11" s="2" customFormat="1" ht="13.5" customHeight="1" x14ac:dyDescent="0.25">
      <c r="A76" s="87" t="s">
        <v>143</v>
      </c>
      <c r="B76" s="48"/>
      <c r="C76" s="48"/>
      <c r="D76" s="49" t="s">
        <v>180</v>
      </c>
      <c r="E76" s="89" t="s">
        <v>179</v>
      </c>
      <c r="F76" s="58">
        <v>10</v>
      </c>
      <c r="G76" s="54">
        <v>1</v>
      </c>
      <c r="H76" s="53">
        <f>SUM(F76*G76)</f>
        <v>10</v>
      </c>
      <c r="I76" s="54">
        <f>SUM(I75/60)</f>
        <v>0.5</v>
      </c>
      <c r="J76" s="54"/>
      <c r="K76" s="58">
        <f>SUM(H76*I76)</f>
        <v>5</v>
      </c>
    </row>
    <row r="77" spans="1:11" s="2" customFormat="1" ht="13.5" customHeight="1" x14ac:dyDescent="0.25">
      <c r="A77" s="104" t="s">
        <v>178</v>
      </c>
      <c r="B77" s="41"/>
      <c r="C77" s="41"/>
      <c r="D77" s="42" t="s">
        <v>106</v>
      </c>
      <c r="E77" s="42"/>
      <c r="F77" s="63"/>
      <c r="G77" s="46"/>
      <c r="H77" s="51"/>
      <c r="I77" s="46">
        <v>20</v>
      </c>
      <c r="J77" s="46"/>
      <c r="K77" s="61"/>
    </row>
    <row r="78" spans="1:11" s="2" customFormat="1" ht="13.5" customHeight="1" x14ac:dyDescent="0.25">
      <c r="A78" s="87" t="s">
        <v>143</v>
      </c>
      <c r="B78" s="48"/>
      <c r="C78" s="48"/>
      <c r="D78" s="50" t="s">
        <v>104</v>
      </c>
      <c r="E78" s="89" t="s">
        <v>305</v>
      </c>
      <c r="F78" s="51">
        <v>20</v>
      </c>
      <c r="G78" s="54">
        <v>1</v>
      </c>
      <c r="H78" s="51">
        <f>SUM(F78*G78)</f>
        <v>20</v>
      </c>
      <c r="I78" s="59">
        <f>SUM(I77/60)</f>
        <v>0.33333333333333331</v>
      </c>
      <c r="J78" s="54"/>
      <c r="K78" s="58">
        <v>7</v>
      </c>
    </row>
    <row r="79" spans="1:11" s="2" customFormat="1" ht="13.5" customHeight="1" x14ac:dyDescent="0.25">
      <c r="A79" s="104" t="s">
        <v>231</v>
      </c>
      <c r="B79" s="41"/>
      <c r="C79" s="41"/>
      <c r="D79" s="41"/>
      <c r="E79" s="42"/>
      <c r="F79" s="63"/>
      <c r="G79" s="105"/>
      <c r="H79" s="44"/>
      <c r="I79" s="46">
        <v>300</v>
      </c>
      <c r="J79" s="46"/>
      <c r="K79" s="61"/>
    </row>
    <row r="80" spans="1:11" s="2" customFormat="1" ht="13.5" customHeight="1" x14ac:dyDescent="0.25">
      <c r="A80" s="87" t="s">
        <v>143</v>
      </c>
      <c r="B80" s="48"/>
      <c r="C80" s="48"/>
      <c r="D80" s="50" t="s">
        <v>163</v>
      </c>
      <c r="E80" s="89" t="s">
        <v>185</v>
      </c>
      <c r="F80" s="51">
        <v>10</v>
      </c>
      <c r="G80" s="54">
        <v>1</v>
      </c>
      <c r="H80" s="51">
        <f>SUM(F80*G80)</f>
        <v>10</v>
      </c>
      <c r="I80" s="54">
        <f>SUM(I79/60)</f>
        <v>5</v>
      </c>
      <c r="J80" s="54"/>
      <c r="K80" s="58">
        <f>SUM(H80*I80)</f>
        <v>50</v>
      </c>
    </row>
    <row r="81" spans="1:11" s="2" customFormat="1" ht="13.5" customHeight="1" x14ac:dyDescent="0.25">
      <c r="A81" s="104" t="s">
        <v>247</v>
      </c>
      <c r="B81" s="18"/>
      <c r="C81" s="41"/>
      <c r="D81" s="42" t="s">
        <v>177</v>
      </c>
      <c r="E81" s="42"/>
      <c r="F81" s="63"/>
      <c r="G81" s="46"/>
      <c r="H81" s="44"/>
      <c r="I81" s="45">
        <v>300</v>
      </c>
      <c r="J81" s="46"/>
      <c r="K81" s="61"/>
    </row>
    <row r="82" spans="1:11" s="2" customFormat="1" ht="13.5" customHeight="1" x14ac:dyDescent="0.25">
      <c r="A82" s="106" t="s">
        <v>143</v>
      </c>
      <c r="B82" s="107"/>
      <c r="C82" s="71"/>
      <c r="D82" s="49" t="s">
        <v>112</v>
      </c>
      <c r="E82" s="49" t="s">
        <v>256</v>
      </c>
      <c r="F82" s="51">
        <v>20</v>
      </c>
      <c r="G82" s="49">
        <v>1</v>
      </c>
      <c r="H82" s="51">
        <v>20</v>
      </c>
      <c r="I82" s="54">
        <f>SUM(I81/60)</f>
        <v>5</v>
      </c>
      <c r="J82" s="71"/>
      <c r="K82" s="58">
        <f>SUM(H82*I82)</f>
        <v>100</v>
      </c>
    </row>
    <row r="83" spans="1:11" s="2" customFormat="1" ht="13.5" customHeight="1" x14ac:dyDescent="0.25">
      <c r="A83" s="41" t="s">
        <v>234</v>
      </c>
      <c r="B83" s="41"/>
      <c r="C83" s="41"/>
      <c r="D83" s="108" t="s">
        <v>177</v>
      </c>
      <c r="E83" s="109"/>
      <c r="F83" s="44"/>
      <c r="G83" s="110"/>
      <c r="H83" s="44"/>
      <c r="I83" s="46">
        <v>300</v>
      </c>
      <c r="J83" s="46"/>
      <c r="K83" s="44"/>
    </row>
    <row r="84" spans="1:11" s="2" customFormat="1" ht="13.5" customHeight="1" x14ac:dyDescent="0.25">
      <c r="A84" s="111" t="s">
        <v>300</v>
      </c>
      <c r="B84" s="67"/>
      <c r="C84" s="67"/>
      <c r="D84" s="112" t="s">
        <v>112</v>
      </c>
      <c r="E84" s="88" t="s">
        <v>257</v>
      </c>
      <c r="F84" s="53">
        <v>25</v>
      </c>
      <c r="G84" s="113">
        <v>1</v>
      </c>
      <c r="H84" s="51">
        <v>25</v>
      </c>
      <c r="I84" s="49">
        <f>SUM(I83/60)</f>
        <v>5</v>
      </c>
      <c r="J84" s="49"/>
      <c r="K84" s="53">
        <f>SUM(H84*I84)</f>
        <v>125</v>
      </c>
    </row>
    <row r="85" spans="1:11" s="2" customFormat="1" ht="13.5" customHeight="1" x14ac:dyDescent="0.25">
      <c r="A85" s="41" t="s">
        <v>232</v>
      </c>
      <c r="B85" s="41"/>
      <c r="C85" s="41"/>
      <c r="D85" s="108" t="s">
        <v>177</v>
      </c>
      <c r="E85" s="109"/>
      <c r="F85" s="44"/>
      <c r="G85" s="110"/>
      <c r="H85" s="44"/>
      <c r="I85" s="46">
        <v>300</v>
      </c>
      <c r="J85" s="46"/>
      <c r="K85" s="44"/>
    </row>
    <row r="86" spans="1:11" ht="13.9" x14ac:dyDescent="0.25">
      <c r="A86" s="111" t="s">
        <v>301</v>
      </c>
      <c r="B86" s="67"/>
      <c r="C86" s="67"/>
      <c r="D86" s="112" t="s">
        <v>112</v>
      </c>
      <c r="E86" s="88" t="s">
        <v>257</v>
      </c>
      <c r="F86" s="53">
        <v>45</v>
      </c>
      <c r="G86" s="113">
        <v>1</v>
      </c>
      <c r="H86" s="53">
        <v>45</v>
      </c>
      <c r="I86" s="49">
        <f>SUM(I85/60)</f>
        <v>5</v>
      </c>
      <c r="J86" s="49"/>
      <c r="K86" s="53">
        <f>SUM(H86*I86)</f>
        <v>225</v>
      </c>
    </row>
    <row r="87" spans="1:11" s="2" customFormat="1" ht="13.5" customHeight="1" x14ac:dyDescent="0.25">
      <c r="A87" s="41" t="s">
        <v>176</v>
      </c>
      <c r="B87" s="41"/>
      <c r="C87" s="41"/>
      <c r="D87" s="42" t="s">
        <v>175</v>
      </c>
      <c r="E87" s="42"/>
      <c r="F87" s="63"/>
      <c r="G87" s="46"/>
      <c r="H87" s="44"/>
      <c r="I87" s="46">
        <v>480</v>
      </c>
      <c r="J87" s="46"/>
      <c r="K87" s="44"/>
    </row>
    <row r="88" spans="1:11" s="2" customFormat="1" ht="15" customHeight="1" x14ac:dyDescent="0.25">
      <c r="A88" s="106" t="s">
        <v>143</v>
      </c>
      <c r="B88" s="67"/>
      <c r="C88" s="67"/>
      <c r="D88" s="49" t="s">
        <v>174</v>
      </c>
      <c r="E88" s="88" t="s">
        <v>258</v>
      </c>
      <c r="F88" s="53">
        <v>335</v>
      </c>
      <c r="G88" s="49">
        <v>2</v>
      </c>
      <c r="H88" s="53">
        <f>SUM(F88*G88)</f>
        <v>670</v>
      </c>
      <c r="I88" s="49">
        <f>SUM(I87/60)</f>
        <v>8</v>
      </c>
      <c r="J88" s="49"/>
      <c r="K88" s="53">
        <f>SUM(H88*I88)</f>
        <v>5360</v>
      </c>
    </row>
    <row r="89" spans="1:11" s="2" customFormat="1" ht="13.5" customHeight="1" x14ac:dyDescent="0.25">
      <c r="A89" s="104" t="s">
        <v>237</v>
      </c>
      <c r="B89" s="41"/>
      <c r="C89" s="41"/>
      <c r="D89" s="42" t="s">
        <v>173</v>
      </c>
      <c r="E89" s="42"/>
      <c r="F89" s="63"/>
      <c r="G89" s="46"/>
      <c r="H89" s="44"/>
      <c r="I89" s="46">
        <v>360</v>
      </c>
      <c r="J89" s="46"/>
      <c r="K89" s="61"/>
    </row>
    <row r="90" spans="1:11" ht="13.9" x14ac:dyDescent="0.25">
      <c r="A90" s="87" t="s">
        <v>143</v>
      </c>
      <c r="B90" s="48"/>
      <c r="C90" s="48"/>
      <c r="D90" s="60" t="s">
        <v>172</v>
      </c>
      <c r="E90" s="89" t="s">
        <v>171</v>
      </c>
      <c r="F90" s="51">
        <v>836</v>
      </c>
      <c r="G90" s="54">
        <v>1</v>
      </c>
      <c r="H90" s="51">
        <f>SUM(F90*G90)</f>
        <v>836</v>
      </c>
      <c r="I90" s="54">
        <f>SUM(I89/60)</f>
        <v>6</v>
      </c>
      <c r="J90" s="54"/>
      <c r="K90" s="58">
        <f>SUM(H90*I90)</f>
        <v>5016</v>
      </c>
    </row>
    <row r="91" spans="1:11" s="2" customFormat="1" ht="13.5" customHeight="1" x14ac:dyDescent="0.25">
      <c r="A91" s="104" t="s">
        <v>238</v>
      </c>
      <c r="B91" s="41"/>
      <c r="C91" s="41"/>
      <c r="D91" s="42" t="s">
        <v>173</v>
      </c>
      <c r="E91" s="42"/>
      <c r="F91" s="63"/>
      <c r="G91" s="46"/>
      <c r="H91" s="44"/>
      <c r="I91" s="46">
        <v>360</v>
      </c>
      <c r="J91" s="46"/>
      <c r="K91" s="61"/>
    </row>
    <row r="92" spans="1:11" s="2" customFormat="1" ht="13.5" customHeight="1" x14ac:dyDescent="0.25">
      <c r="A92" s="87" t="s">
        <v>143</v>
      </c>
      <c r="B92" s="48"/>
      <c r="C92" s="48"/>
      <c r="D92" s="60" t="s">
        <v>172</v>
      </c>
      <c r="E92" s="89" t="s">
        <v>171</v>
      </c>
      <c r="F92" s="51">
        <v>185</v>
      </c>
      <c r="G92" s="54">
        <v>1</v>
      </c>
      <c r="H92" s="51">
        <f>SUM(F92*G92)</f>
        <v>185</v>
      </c>
      <c r="I92" s="54">
        <f>SUM(I91/60)</f>
        <v>6</v>
      </c>
      <c r="J92" s="54"/>
      <c r="K92" s="58">
        <f>SUM(H92*I92)</f>
        <v>1110</v>
      </c>
    </row>
    <row r="93" spans="1:11" s="2" customFormat="1" ht="13.5" customHeight="1" x14ac:dyDescent="0.25">
      <c r="A93" s="104" t="s">
        <v>239</v>
      </c>
      <c r="B93" s="41"/>
      <c r="C93" s="41"/>
      <c r="D93" s="42" t="s">
        <v>173</v>
      </c>
      <c r="E93" s="42"/>
      <c r="F93" s="63"/>
      <c r="G93" s="46"/>
      <c r="H93" s="44"/>
      <c r="I93" s="46">
        <v>360</v>
      </c>
      <c r="J93" s="46"/>
      <c r="K93" s="61"/>
    </row>
    <row r="94" spans="1:11" s="2" customFormat="1" ht="13.5" customHeight="1" x14ac:dyDescent="0.25">
      <c r="A94" s="87" t="s">
        <v>143</v>
      </c>
      <c r="B94" s="48"/>
      <c r="C94" s="48"/>
      <c r="D94" s="60" t="s">
        <v>172</v>
      </c>
      <c r="E94" s="89" t="s">
        <v>171</v>
      </c>
      <c r="F94" s="51">
        <v>94</v>
      </c>
      <c r="G94" s="54">
        <v>1</v>
      </c>
      <c r="H94" s="51">
        <f>SUM(F94*G94)</f>
        <v>94</v>
      </c>
      <c r="I94" s="54">
        <f>SUM(I93/60)</f>
        <v>6</v>
      </c>
      <c r="J94" s="54"/>
      <c r="K94" s="58">
        <f>SUM(H94*I94)</f>
        <v>564</v>
      </c>
    </row>
    <row r="95" spans="1:11" s="2" customFormat="1" ht="13.5" customHeight="1" x14ac:dyDescent="0.25">
      <c r="A95" s="104" t="s">
        <v>170</v>
      </c>
      <c r="B95" s="41"/>
      <c r="C95" s="41"/>
      <c r="D95" s="42" t="s">
        <v>106</v>
      </c>
      <c r="E95" s="42"/>
      <c r="F95" s="63"/>
      <c r="G95" s="46"/>
      <c r="H95" s="44"/>
      <c r="I95" s="46">
        <v>15</v>
      </c>
      <c r="J95" s="46"/>
      <c r="K95" s="61"/>
    </row>
    <row r="96" spans="1:11" s="2" customFormat="1" ht="13.5" customHeight="1" x14ac:dyDescent="0.25">
      <c r="A96" s="106" t="s">
        <v>169</v>
      </c>
      <c r="B96" s="48"/>
      <c r="C96" s="48"/>
      <c r="D96" s="50" t="s">
        <v>163</v>
      </c>
      <c r="E96" s="114" t="s">
        <v>168</v>
      </c>
      <c r="F96" s="51">
        <v>800</v>
      </c>
      <c r="G96" s="54">
        <v>1</v>
      </c>
      <c r="H96" s="51">
        <f>SUM(F96*G96)</f>
        <v>800</v>
      </c>
      <c r="I96" s="54">
        <f>SUM(I95/60)</f>
        <v>0.25</v>
      </c>
      <c r="J96" s="54"/>
      <c r="K96" s="58">
        <f>SUM(H96*I96)</f>
        <v>200</v>
      </c>
    </row>
    <row r="97" spans="1:11" s="2" customFormat="1" ht="13.5" customHeight="1" x14ac:dyDescent="0.25">
      <c r="A97" s="48" t="s">
        <v>235</v>
      </c>
      <c r="B97" s="41"/>
      <c r="C97" s="41"/>
      <c r="D97" s="60" t="s">
        <v>106</v>
      </c>
      <c r="E97" s="42"/>
      <c r="F97" s="63"/>
      <c r="G97" s="46"/>
      <c r="H97" s="44"/>
      <c r="I97" s="46">
        <v>75</v>
      </c>
      <c r="J97" s="46"/>
      <c r="K97" s="61"/>
    </row>
    <row r="98" spans="1:11" s="2" customFormat="1" ht="13.5" customHeight="1" x14ac:dyDescent="0.25">
      <c r="A98" s="87" t="s">
        <v>143</v>
      </c>
      <c r="B98" s="48"/>
      <c r="C98" s="48"/>
      <c r="D98" s="60" t="s">
        <v>163</v>
      </c>
      <c r="E98" s="89" t="s">
        <v>259</v>
      </c>
      <c r="F98" s="51">
        <v>1065</v>
      </c>
      <c r="G98" s="54">
        <v>5.63</v>
      </c>
      <c r="H98" s="51">
        <v>7300</v>
      </c>
      <c r="I98" s="54">
        <f>SUM(I97/60)</f>
        <v>1.25</v>
      </c>
      <c r="J98" s="54"/>
      <c r="K98" s="58">
        <f>SUM(H98*I98)</f>
        <v>9125</v>
      </c>
    </row>
    <row r="99" spans="1:11" s="2" customFormat="1" ht="13.5" customHeight="1" x14ac:dyDescent="0.25">
      <c r="A99" s="41" t="s">
        <v>248</v>
      </c>
      <c r="B99" s="41"/>
      <c r="C99" s="41"/>
      <c r="D99" s="42" t="s">
        <v>106</v>
      </c>
      <c r="E99" s="115"/>
      <c r="F99" s="63"/>
      <c r="G99" s="46"/>
      <c r="H99" s="44"/>
      <c r="I99" s="46">
        <v>30</v>
      </c>
      <c r="J99" s="46"/>
      <c r="K99" s="61"/>
    </row>
    <row r="100" spans="1:11" s="2" customFormat="1" ht="13.5" customHeight="1" x14ac:dyDescent="0.25">
      <c r="A100" s="106" t="s">
        <v>143</v>
      </c>
      <c r="B100" s="71"/>
      <c r="C100" s="71"/>
      <c r="D100" s="50" t="s">
        <v>163</v>
      </c>
      <c r="E100" s="116" t="s">
        <v>306</v>
      </c>
      <c r="F100" s="53">
        <v>500</v>
      </c>
      <c r="G100" s="49">
        <v>1</v>
      </c>
      <c r="H100" s="53">
        <v>500</v>
      </c>
      <c r="I100" s="54">
        <f>SUM(I99/60)</f>
        <v>0.5</v>
      </c>
      <c r="J100" s="49"/>
      <c r="K100" s="58">
        <f>SUM(H100*I100)</f>
        <v>250</v>
      </c>
    </row>
    <row r="101" spans="1:11" s="2" customFormat="1" ht="17.45" customHeight="1" x14ac:dyDescent="0.25">
      <c r="A101" s="104" t="s">
        <v>167</v>
      </c>
      <c r="B101" s="41"/>
      <c r="C101" s="41"/>
      <c r="D101" s="60" t="s">
        <v>106</v>
      </c>
      <c r="E101" s="42"/>
      <c r="F101" s="63"/>
      <c r="G101" s="46"/>
      <c r="H101" s="44"/>
      <c r="I101" s="46">
        <v>15</v>
      </c>
      <c r="J101" s="46"/>
      <c r="K101" s="61"/>
    </row>
    <row r="102" spans="1:11" s="2" customFormat="1" ht="13.35" customHeight="1" x14ac:dyDescent="0.25">
      <c r="A102" s="87" t="s">
        <v>143</v>
      </c>
      <c r="B102" s="48"/>
      <c r="C102" s="48"/>
      <c r="D102" s="60" t="s">
        <v>163</v>
      </c>
      <c r="E102" s="114" t="s">
        <v>260</v>
      </c>
      <c r="F102" s="51">
        <v>10</v>
      </c>
      <c r="G102" s="54">
        <v>1</v>
      </c>
      <c r="H102" s="51">
        <v>10</v>
      </c>
      <c r="I102" s="54">
        <f>SUM(I101/60)</f>
        <v>0.25</v>
      </c>
      <c r="J102" s="54"/>
      <c r="K102" s="58">
        <f>SUM(H102*I102)</f>
        <v>2.5</v>
      </c>
    </row>
    <row r="103" spans="1:11" s="2" customFormat="1" ht="13.5" customHeight="1" x14ac:dyDescent="0.25">
      <c r="A103" s="104" t="s">
        <v>166</v>
      </c>
      <c r="B103" s="41"/>
      <c r="C103" s="41"/>
      <c r="D103" s="42" t="s">
        <v>106</v>
      </c>
      <c r="E103" s="42"/>
      <c r="F103" s="63"/>
      <c r="G103" s="46"/>
      <c r="H103" s="44"/>
      <c r="I103" s="46">
        <v>60</v>
      </c>
      <c r="J103" s="46"/>
      <c r="K103" s="61"/>
    </row>
    <row r="104" spans="1:11" s="2" customFormat="1" ht="13.5" customHeight="1" x14ac:dyDescent="0.25">
      <c r="A104" s="87" t="s">
        <v>143</v>
      </c>
      <c r="B104" s="48"/>
      <c r="C104" s="48"/>
      <c r="D104" s="50" t="s">
        <v>163</v>
      </c>
      <c r="E104" s="114">
        <v>762.12699999999995</v>
      </c>
      <c r="F104" s="51">
        <v>1000</v>
      </c>
      <c r="G104" s="54">
        <v>3</v>
      </c>
      <c r="H104" s="51">
        <v>3000</v>
      </c>
      <c r="I104" s="54">
        <f>SUM(I103/60)</f>
        <v>1</v>
      </c>
      <c r="J104" s="54"/>
      <c r="K104" s="58">
        <f>SUM(H104*I104)</f>
        <v>3000</v>
      </c>
    </row>
    <row r="105" spans="1:11" s="2" customFormat="1" ht="13.5" customHeight="1" x14ac:dyDescent="0.25">
      <c r="A105" s="104" t="s">
        <v>240</v>
      </c>
      <c r="B105" s="41"/>
      <c r="C105" s="41"/>
      <c r="D105" s="42" t="s">
        <v>106</v>
      </c>
      <c r="E105" s="42"/>
      <c r="F105" s="63"/>
      <c r="G105" s="46"/>
      <c r="H105" s="44"/>
      <c r="I105" s="46">
        <v>300</v>
      </c>
      <c r="J105" s="46"/>
      <c r="K105" s="61"/>
    </row>
    <row r="106" spans="1:11" s="2" customFormat="1" ht="13.5" customHeight="1" x14ac:dyDescent="0.25">
      <c r="A106" s="87" t="s">
        <v>143</v>
      </c>
      <c r="B106" s="48"/>
      <c r="C106" s="67"/>
      <c r="D106" s="50" t="s">
        <v>163</v>
      </c>
      <c r="E106" s="68" t="s">
        <v>241</v>
      </c>
      <c r="F106" s="53">
        <v>1065</v>
      </c>
      <c r="G106" s="72">
        <f>H106/F106</f>
        <v>3.784037558685446</v>
      </c>
      <c r="H106" s="53">
        <v>4030</v>
      </c>
      <c r="I106" s="49">
        <f>SUM(I105/60)</f>
        <v>5</v>
      </c>
      <c r="J106" s="49"/>
      <c r="K106" s="58">
        <f>SUM(H106*I106)</f>
        <v>20150</v>
      </c>
    </row>
    <row r="107" spans="1:11" s="2" customFormat="1" ht="13.5" customHeight="1" x14ac:dyDescent="0.25">
      <c r="A107" s="104" t="s">
        <v>242</v>
      </c>
      <c r="B107" s="41"/>
      <c r="C107" s="41"/>
      <c r="D107" s="42" t="s">
        <v>106</v>
      </c>
      <c r="E107" s="42"/>
      <c r="F107" s="63"/>
      <c r="G107" s="46"/>
      <c r="H107" s="44"/>
      <c r="I107" s="46">
        <v>60</v>
      </c>
      <c r="J107" s="46"/>
      <c r="K107" s="61"/>
    </row>
    <row r="108" spans="1:11" s="2" customFormat="1" ht="13.5" customHeight="1" x14ac:dyDescent="0.25">
      <c r="A108" s="87" t="s">
        <v>143</v>
      </c>
      <c r="B108" s="48"/>
      <c r="C108" s="67"/>
      <c r="D108" s="50" t="s">
        <v>163</v>
      </c>
      <c r="E108" s="68" t="s">
        <v>243</v>
      </c>
      <c r="F108" s="53">
        <v>1065</v>
      </c>
      <c r="G108" s="72">
        <f>H108/F108</f>
        <v>3.2065727699530515</v>
      </c>
      <c r="H108" s="53">
        <v>3415</v>
      </c>
      <c r="I108" s="49">
        <f>SUM(I107/60)</f>
        <v>1</v>
      </c>
      <c r="J108" s="49"/>
      <c r="K108" s="58">
        <f>SUM(H108*I108)</f>
        <v>3415</v>
      </c>
    </row>
    <row r="109" spans="1:11" customFormat="1" ht="14.25" customHeight="1" x14ac:dyDescent="0.3">
      <c r="A109" s="104" t="s">
        <v>165</v>
      </c>
      <c r="B109" s="41"/>
      <c r="C109" s="41"/>
      <c r="D109" s="42" t="s">
        <v>106</v>
      </c>
      <c r="E109" s="42"/>
      <c r="F109" s="63"/>
      <c r="G109" s="46"/>
      <c r="H109" s="44"/>
      <c r="I109" s="46">
        <v>75</v>
      </c>
      <c r="J109" s="46"/>
      <c r="K109" s="61"/>
    </row>
    <row r="110" spans="1:11" ht="14.1" customHeight="1" x14ac:dyDescent="0.25">
      <c r="A110" s="106" t="s">
        <v>143</v>
      </c>
      <c r="B110" s="67"/>
      <c r="C110" s="67"/>
      <c r="D110" s="50" t="s">
        <v>163</v>
      </c>
      <c r="E110" s="116" t="s">
        <v>164</v>
      </c>
      <c r="F110" s="53">
        <v>25</v>
      </c>
      <c r="G110" s="49">
        <v>2</v>
      </c>
      <c r="H110" s="53">
        <v>50</v>
      </c>
      <c r="I110" s="49">
        <f>SUM(I109/60)</f>
        <v>1.25</v>
      </c>
      <c r="J110" s="49"/>
      <c r="K110" s="98">
        <v>63</v>
      </c>
    </row>
    <row r="111" spans="1:11" ht="17.45" customHeight="1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1:11" ht="19.350000000000001" customHeight="1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1:11" ht="18" customHeight="1" x14ac:dyDescent="0.3">
      <c r="A113" s="117" t="s">
        <v>33</v>
      </c>
      <c r="B113" s="19"/>
      <c r="C113" s="19"/>
      <c r="D113" s="19"/>
      <c r="E113" s="19"/>
      <c r="F113" s="118">
        <f>SUM(F73:F110)</f>
        <v>7130</v>
      </c>
      <c r="G113" s="118"/>
      <c r="H113" s="118">
        <f t="shared" ref="H113:K113" si="2">SUM(H73:H110)</f>
        <v>21040</v>
      </c>
      <c r="I113" s="118"/>
      <c r="J113" s="118"/>
      <c r="K113" s="118">
        <f t="shared" si="2"/>
        <v>48787.5</v>
      </c>
    </row>
    <row r="114" spans="1:11" s="2" customFormat="1" ht="45" customHeight="1" x14ac:dyDescent="0.25">
      <c r="A114" s="18"/>
      <c r="B114" s="213"/>
      <c r="C114" s="213"/>
      <c r="D114" s="213"/>
      <c r="E114" s="229"/>
      <c r="F114" s="218"/>
      <c r="G114" s="219"/>
      <c r="H114" s="223"/>
      <c r="I114" s="213"/>
      <c r="J114" s="213"/>
      <c r="K114" s="229"/>
    </row>
    <row r="115" spans="1:11" s="2" customFormat="1" ht="36" customHeight="1" x14ac:dyDescent="0.25">
      <c r="A115" s="20"/>
      <c r="B115" s="230"/>
      <c r="C115" s="230"/>
      <c r="D115" s="230"/>
      <c r="E115" s="231"/>
      <c r="F115" s="76" t="s">
        <v>60</v>
      </c>
      <c r="G115" s="21"/>
      <c r="H115" s="224"/>
      <c r="I115" s="225"/>
      <c r="J115" s="225"/>
      <c r="K115" s="226"/>
    </row>
    <row r="116" spans="1:11" s="2" customFormat="1" ht="24" customHeight="1" x14ac:dyDescent="0.25">
      <c r="A116" s="28"/>
      <c r="B116" s="29"/>
      <c r="C116" s="30"/>
      <c r="D116" s="31"/>
      <c r="E116" s="30"/>
      <c r="F116" s="222"/>
      <c r="G116" s="232"/>
      <c r="H116" s="233"/>
      <c r="I116" s="233"/>
      <c r="J116" s="233"/>
      <c r="K116" s="234"/>
    </row>
    <row r="117" spans="1:11" s="2" customFormat="1" ht="75" customHeight="1" x14ac:dyDescent="0.25">
      <c r="A117" s="32"/>
      <c r="B117" s="33"/>
      <c r="C117" s="34"/>
      <c r="D117" s="35"/>
      <c r="E117" s="79"/>
      <c r="F117" s="36"/>
      <c r="G117" s="37"/>
      <c r="H117" s="36"/>
      <c r="I117" s="35"/>
      <c r="J117" s="38"/>
      <c r="K117" s="39"/>
    </row>
    <row r="118" spans="1:11" s="2" customFormat="1" ht="18" customHeight="1" x14ac:dyDescent="0.25">
      <c r="A118" s="119" t="s">
        <v>244</v>
      </c>
      <c r="B118" s="41"/>
      <c r="C118" s="42"/>
      <c r="D118" s="108" t="s">
        <v>162</v>
      </c>
      <c r="E118" s="46"/>
      <c r="F118" s="61"/>
      <c r="G118" s="46"/>
      <c r="H118" s="44"/>
      <c r="I118" s="46">
        <v>30</v>
      </c>
      <c r="J118" s="46"/>
      <c r="K118" s="61"/>
    </row>
    <row r="119" spans="1:11" s="2" customFormat="1" ht="17.100000000000001" customHeight="1" x14ac:dyDescent="0.25">
      <c r="A119" s="67" t="s">
        <v>233</v>
      </c>
      <c r="B119" s="67"/>
      <c r="C119" s="50"/>
      <c r="D119" s="112" t="s">
        <v>130</v>
      </c>
      <c r="E119" s="49" t="s">
        <v>161</v>
      </c>
      <c r="F119" s="98">
        <v>75</v>
      </c>
      <c r="G119" s="49">
        <v>1</v>
      </c>
      <c r="H119" s="53">
        <v>75</v>
      </c>
      <c r="I119" s="120">
        <f>SUM(I118/60)</f>
        <v>0.5</v>
      </c>
      <c r="J119" s="49"/>
      <c r="K119" s="98">
        <f>SUM(H119*I119)</f>
        <v>37.5</v>
      </c>
    </row>
    <row r="120" spans="1:11" s="2" customFormat="1" ht="14.25" customHeight="1" x14ac:dyDescent="0.25">
      <c r="A120" s="40" t="s">
        <v>158</v>
      </c>
      <c r="B120" s="41"/>
      <c r="C120" s="42"/>
      <c r="D120" s="42" t="s">
        <v>106</v>
      </c>
      <c r="E120" s="46"/>
      <c r="F120" s="61"/>
      <c r="G120" s="46"/>
      <c r="H120" s="44"/>
      <c r="I120" s="46">
        <v>120</v>
      </c>
      <c r="J120" s="46"/>
      <c r="K120" s="110"/>
    </row>
    <row r="121" spans="1:11" s="2" customFormat="1" ht="15.6" customHeight="1" x14ac:dyDescent="0.25">
      <c r="A121" s="48" t="s">
        <v>143</v>
      </c>
      <c r="B121" s="48"/>
      <c r="C121" s="60"/>
      <c r="D121" s="50" t="s">
        <v>130</v>
      </c>
      <c r="E121" s="54" t="s">
        <v>157</v>
      </c>
      <c r="F121" s="58">
        <v>1401</v>
      </c>
      <c r="G121" s="54">
        <v>1</v>
      </c>
      <c r="H121" s="51">
        <v>1401</v>
      </c>
      <c r="I121" s="121">
        <f>SUM(I120/60)</f>
        <v>2</v>
      </c>
      <c r="J121" s="54"/>
      <c r="K121" s="58">
        <f>SUM(H121*I121)</f>
        <v>2802</v>
      </c>
    </row>
    <row r="122" spans="1:11" s="2" customFormat="1" ht="13.5" customHeight="1" x14ac:dyDescent="0.25">
      <c r="A122" s="40" t="s">
        <v>160</v>
      </c>
      <c r="B122" s="41"/>
      <c r="C122" s="42"/>
      <c r="D122" s="42" t="s">
        <v>106</v>
      </c>
      <c r="E122" s="46"/>
      <c r="F122" s="61"/>
      <c r="G122" s="46"/>
      <c r="H122" s="44"/>
      <c r="I122" s="46">
        <v>60</v>
      </c>
      <c r="J122" s="46"/>
      <c r="K122" s="110"/>
    </row>
    <row r="123" spans="1:11" s="2" customFormat="1" ht="17.45" customHeight="1" x14ac:dyDescent="0.25">
      <c r="A123" s="48" t="s">
        <v>143</v>
      </c>
      <c r="B123" s="48"/>
      <c r="C123" s="60"/>
      <c r="D123" s="50" t="s">
        <v>130</v>
      </c>
      <c r="E123" s="54" t="s">
        <v>159</v>
      </c>
      <c r="F123" s="58">
        <v>119</v>
      </c>
      <c r="G123" s="54">
        <v>1</v>
      </c>
      <c r="H123" s="51">
        <v>119</v>
      </c>
      <c r="I123" s="121">
        <f>SUM(I122/60)</f>
        <v>1</v>
      </c>
      <c r="J123" s="54"/>
      <c r="K123" s="58">
        <f>SUM(H123*I123)</f>
        <v>119</v>
      </c>
    </row>
    <row r="124" spans="1:11" s="2" customFormat="1" ht="13.5" customHeight="1" x14ac:dyDescent="0.25">
      <c r="A124" s="40" t="s">
        <v>156</v>
      </c>
      <c r="B124" s="41"/>
      <c r="C124" s="122"/>
      <c r="D124" s="42" t="s">
        <v>106</v>
      </c>
      <c r="E124" s="46"/>
      <c r="F124" s="61"/>
      <c r="G124" s="46"/>
      <c r="H124" s="44"/>
      <c r="I124" s="46">
        <v>30</v>
      </c>
      <c r="J124" s="46"/>
      <c r="K124" s="46"/>
    </row>
    <row r="125" spans="1:11" s="2" customFormat="1" ht="13.5" customHeight="1" x14ac:dyDescent="0.25">
      <c r="A125" s="48" t="s">
        <v>143</v>
      </c>
      <c r="B125" s="48"/>
      <c r="C125" s="123"/>
      <c r="D125" s="50" t="s">
        <v>130</v>
      </c>
      <c r="E125" s="54" t="s">
        <v>307</v>
      </c>
      <c r="F125" s="58">
        <v>20</v>
      </c>
      <c r="G125" s="54">
        <v>1</v>
      </c>
      <c r="H125" s="51">
        <v>20</v>
      </c>
      <c r="I125" s="59">
        <f>SUM(I124/60)</f>
        <v>0.5</v>
      </c>
      <c r="J125" s="54"/>
      <c r="K125" s="51">
        <f>SUM(H125*I125)</f>
        <v>10</v>
      </c>
    </row>
    <row r="126" spans="1:11" s="2" customFormat="1" ht="13.5" customHeight="1" x14ac:dyDescent="0.25">
      <c r="A126" s="40" t="s">
        <v>155</v>
      </c>
      <c r="B126" s="124"/>
      <c r="C126" s="41"/>
      <c r="D126" s="108" t="s">
        <v>127</v>
      </c>
      <c r="E126" s="46"/>
      <c r="F126" s="61"/>
      <c r="G126" s="46"/>
      <c r="H126" s="44"/>
      <c r="I126" s="46">
        <v>360</v>
      </c>
      <c r="J126" s="46"/>
      <c r="K126" s="61"/>
    </row>
    <row r="127" spans="1:11" s="2" customFormat="1" ht="13.5" customHeight="1" x14ac:dyDescent="0.25">
      <c r="A127" s="48"/>
      <c r="B127" s="125"/>
      <c r="C127" s="48"/>
      <c r="D127" s="126" t="s">
        <v>153</v>
      </c>
      <c r="E127" s="54" t="s">
        <v>308</v>
      </c>
      <c r="F127" s="58">
        <v>100</v>
      </c>
      <c r="G127" s="54">
        <v>3</v>
      </c>
      <c r="H127" s="51">
        <v>300</v>
      </c>
      <c r="I127" s="59">
        <f>SUM(I126/60)</f>
        <v>6</v>
      </c>
      <c r="J127" s="54"/>
      <c r="K127" s="51">
        <f>SUM(H127*I127)</f>
        <v>1800</v>
      </c>
    </row>
    <row r="128" spans="1:11" s="2" customFormat="1" ht="13.5" customHeight="1" x14ac:dyDescent="0.25">
      <c r="A128" s="40" t="s">
        <v>154</v>
      </c>
      <c r="B128" s="41"/>
      <c r="C128" s="41"/>
      <c r="D128" s="42" t="s">
        <v>127</v>
      </c>
      <c r="E128" s="91"/>
      <c r="F128" s="44"/>
      <c r="G128" s="46"/>
      <c r="H128" s="44"/>
      <c r="I128" s="46">
        <v>360</v>
      </c>
      <c r="J128" s="46"/>
      <c r="K128" s="61"/>
    </row>
    <row r="129" spans="1:11" s="2" customFormat="1" ht="13.5" customHeight="1" x14ac:dyDescent="0.25">
      <c r="A129" s="48"/>
      <c r="B129" s="48"/>
      <c r="C129" s="48"/>
      <c r="D129" s="50" t="s">
        <v>153</v>
      </c>
      <c r="E129" s="54" t="s">
        <v>152</v>
      </c>
      <c r="F129" s="51">
        <v>25</v>
      </c>
      <c r="G129" s="54">
        <v>4</v>
      </c>
      <c r="H129" s="51">
        <v>100</v>
      </c>
      <c r="I129" s="59">
        <f>SUM(I128/60)</f>
        <v>6</v>
      </c>
      <c r="J129" s="54"/>
      <c r="K129" s="58">
        <f>SUM(H129*I129)</f>
        <v>600</v>
      </c>
    </row>
    <row r="130" spans="1:11" s="2" customFormat="1" ht="13.5" customHeight="1" x14ac:dyDescent="0.25">
      <c r="A130" s="40" t="s">
        <v>151</v>
      </c>
      <c r="B130" s="41"/>
      <c r="C130" s="41"/>
      <c r="D130" s="42" t="s">
        <v>106</v>
      </c>
      <c r="E130" s="42"/>
      <c r="F130" s="44"/>
      <c r="G130" s="46"/>
      <c r="H130" s="44"/>
      <c r="I130" s="46">
        <v>20</v>
      </c>
      <c r="J130" s="46"/>
      <c r="K130" s="61"/>
    </row>
    <row r="131" spans="1:11" s="2" customFormat="1" ht="13.5" customHeight="1" x14ac:dyDescent="0.25">
      <c r="A131" s="48"/>
      <c r="B131" s="48"/>
      <c r="C131" s="48"/>
      <c r="D131" s="50" t="s">
        <v>150</v>
      </c>
      <c r="E131" s="54" t="s">
        <v>309</v>
      </c>
      <c r="F131" s="51">
        <v>50</v>
      </c>
      <c r="G131" s="54">
        <v>1</v>
      </c>
      <c r="H131" s="51">
        <v>50</v>
      </c>
      <c r="I131" s="59">
        <f>SUM(I130/60)</f>
        <v>0.33333333333333331</v>
      </c>
      <c r="J131" s="54"/>
      <c r="K131" s="58">
        <v>9</v>
      </c>
    </row>
    <row r="132" spans="1:11" s="2" customFormat="1" ht="13.5" customHeight="1" x14ac:dyDescent="0.25">
      <c r="A132" s="41" t="s">
        <v>149</v>
      </c>
      <c r="B132" s="41"/>
      <c r="C132" s="41"/>
      <c r="D132" s="60" t="s">
        <v>106</v>
      </c>
      <c r="E132" s="42"/>
      <c r="F132" s="44"/>
      <c r="G132" s="46"/>
      <c r="H132" s="44"/>
      <c r="I132" s="46">
        <v>30</v>
      </c>
      <c r="J132" s="46"/>
      <c r="K132" s="61"/>
    </row>
    <row r="133" spans="1:11" s="2" customFormat="1" ht="13.5" customHeight="1" x14ac:dyDescent="0.25">
      <c r="A133" s="48" t="s">
        <v>143</v>
      </c>
      <c r="B133" s="48"/>
      <c r="C133" s="48"/>
      <c r="D133" s="60"/>
      <c r="E133" s="54" t="s">
        <v>310</v>
      </c>
      <c r="F133" s="51">
        <v>100</v>
      </c>
      <c r="G133" s="54">
        <v>2</v>
      </c>
      <c r="H133" s="51">
        <v>200</v>
      </c>
      <c r="I133" s="59">
        <f>SUM(I132/60)</f>
        <v>0.5</v>
      </c>
      <c r="J133" s="54"/>
      <c r="K133" s="58">
        <f>SUM(H133*I133)</f>
        <v>100</v>
      </c>
    </row>
    <row r="134" spans="1:11" s="2" customFormat="1" ht="13.5" customHeight="1" x14ac:dyDescent="0.25">
      <c r="A134" s="41" t="s">
        <v>147</v>
      </c>
      <c r="B134" s="41"/>
      <c r="C134" s="41"/>
      <c r="D134" s="42" t="s">
        <v>146</v>
      </c>
      <c r="E134" s="42"/>
      <c r="F134" s="44"/>
      <c r="G134" s="46"/>
      <c r="H134" s="44"/>
      <c r="I134" s="46">
        <v>15</v>
      </c>
      <c r="J134" s="46"/>
      <c r="K134" s="61"/>
    </row>
    <row r="135" spans="1:11" s="2" customFormat="1" ht="13.5" customHeight="1" x14ac:dyDescent="0.25">
      <c r="A135" s="48" t="s">
        <v>148</v>
      </c>
      <c r="B135" s="48"/>
      <c r="C135" s="48"/>
      <c r="D135" s="60" t="s">
        <v>113</v>
      </c>
      <c r="E135" s="54" t="s">
        <v>191</v>
      </c>
      <c r="F135" s="51">
        <v>1</v>
      </c>
      <c r="G135" s="54">
        <v>1</v>
      </c>
      <c r="H135" s="51">
        <v>1</v>
      </c>
      <c r="I135" s="59">
        <f>SUM(I134/60)</f>
        <v>0.25</v>
      </c>
      <c r="J135" s="54"/>
      <c r="K135" s="58">
        <f>SUM(H135*I135)</f>
        <v>0.25</v>
      </c>
    </row>
    <row r="136" spans="1:11" s="2" customFormat="1" ht="13.5" customHeight="1" x14ac:dyDescent="0.25">
      <c r="A136" s="40" t="s">
        <v>145</v>
      </c>
      <c r="B136" s="41"/>
      <c r="C136" s="42"/>
      <c r="D136" s="42" t="s">
        <v>144</v>
      </c>
      <c r="E136" s="42"/>
      <c r="F136" s="44"/>
      <c r="G136" s="46"/>
      <c r="H136" s="44"/>
      <c r="I136" s="46">
        <v>20</v>
      </c>
      <c r="J136" s="46"/>
      <c r="K136" s="61"/>
    </row>
    <row r="137" spans="1:11" ht="13.9" x14ac:dyDescent="0.25">
      <c r="A137" s="48" t="s">
        <v>143</v>
      </c>
      <c r="B137" s="48"/>
      <c r="C137" s="60"/>
      <c r="D137" s="60" t="s">
        <v>142</v>
      </c>
      <c r="E137" s="54" t="s">
        <v>311</v>
      </c>
      <c r="F137" s="51">
        <v>50</v>
      </c>
      <c r="G137" s="54">
        <v>5</v>
      </c>
      <c r="H137" s="51">
        <v>250</v>
      </c>
      <c r="I137" s="59">
        <f>SUM(I136/60)</f>
        <v>0.33333333333333331</v>
      </c>
      <c r="J137" s="54"/>
      <c r="K137" s="58">
        <f>SUM(H137*I137)</f>
        <v>83.333333333333329</v>
      </c>
    </row>
    <row r="138" spans="1:11" ht="13.9" x14ac:dyDescent="0.25">
      <c r="A138" s="40" t="s">
        <v>141</v>
      </c>
      <c r="B138" s="41"/>
      <c r="C138" s="42"/>
      <c r="D138" s="108" t="s">
        <v>127</v>
      </c>
      <c r="F138" s="44"/>
      <c r="G138" s="46"/>
      <c r="H138" s="44"/>
      <c r="I138" s="46">
        <v>180</v>
      </c>
      <c r="J138" s="46"/>
      <c r="K138" s="61"/>
    </row>
    <row r="139" spans="1:11" ht="13.9" x14ac:dyDescent="0.25">
      <c r="A139" s="48"/>
      <c r="B139" s="48"/>
      <c r="C139" s="60"/>
      <c r="D139" s="60" t="s">
        <v>126</v>
      </c>
      <c r="E139" s="46" t="s">
        <v>312</v>
      </c>
      <c r="F139" s="51">
        <v>209</v>
      </c>
      <c r="G139" s="54">
        <v>3</v>
      </c>
      <c r="H139" s="51">
        <v>627</v>
      </c>
      <c r="I139" s="51">
        <f>SUM(I138/60)</f>
        <v>3</v>
      </c>
      <c r="J139" s="48"/>
      <c r="K139" s="58">
        <f>SUM(H139*I139)</f>
        <v>1881</v>
      </c>
    </row>
    <row r="140" spans="1:11" ht="13.9" x14ac:dyDescent="0.25">
      <c r="A140" s="40" t="s">
        <v>140</v>
      </c>
      <c r="B140" s="41"/>
      <c r="C140" s="42"/>
      <c r="D140" s="108" t="s">
        <v>127</v>
      </c>
      <c r="E140" s="46"/>
      <c r="F140" s="61"/>
      <c r="G140" s="46"/>
      <c r="H140" s="44"/>
      <c r="I140" s="46">
        <v>120</v>
      </c>
      <c r="J140" s="46"/>
      <c r="K140" s="61"/>
    </row>
    <row r="141" spans="1:11" ht="13.9" x14ac:dyDescent="0.25">
      <c r="A141" s="92"/>
      <c r="B141" s="48"/>
      <c r="C141" s="60"/>
      <c r="D141" s="126" t="s">
        <v>126</v>
      </c>
      <c r="E141" s="46" t="s">
        <v>313</v>
      </c>
      <c r="F141" s="58">
        <v>70</v>
      </c>
      <c r="G141" s="54">
        <v>1</v>
      </c>
      <c r="H141" s="51">
        <v>70</v>
      </c>
      <c r="I141" s="51">
        <f>SUM(I140/60)</f>
        <v>2</v>
      </c>
      <c r="J141" s="54"/>
      <c r="K141" s="58">
        <f>SUM(H141*I141)</f>
        <v>140</v>
      </c>
    </row>
    <row r="142" spans="1:11" ht="13.9" x14ac:dyDescent="0.25">
      <c r="A142" s="40" t="s">
        <v>139</v>
      </c>
      <c r="B142" s="79"/>
      <c r="C142" s="46"/>
      <c r="D142" s="46" t="s">
        <v>138</v>
      </c>
      <c r="E142" s="54"/>
      <c r="F142" s="44"/>
      <c r="G142" s="46"/>
      <c r="H142" s="44"/>
      <c r="I142" s="46">
        <v>20</v>
      </c>
      <c r="J142" s="79"/>
      <c r="K142" s="80"/>
    </row>
    <row r="143" spans="1:11" ht="13.9" x14ac:dyDescent="0.25">
      <c r="A143" s="67"/>
      <c r="B143" s="84"/>
      <c r="C143" s="54"/>
      <c r="D143" s="54" t="s">
        <v>137</v>
      </c>
      <c r="E143" s="46" t="s">
        <v>314</v>
      </c>
      <c r="F143" s="51">
        <v>71</v>
      </c>
      <c r="G143" s="54">
        <v>1</v>
      </c>
      <c r="H143" s="51">
        <v>71</v>
      </c>
      <c r="I143" s="59">
        <f>SUM(I142/60)</f>
        <v>0.33333333333333331</v>
      </c>
      <c r="J143" s="84"/>
      <c r="K143" s="58">
        <f>SUM(H143*I143)</f>
        <v>23.666666666666664</v>
      </c>
    </row>
    <row r="144" spans="1:11" ht="13.9" x14ac:dyDescent="0.25">
      <c r="A144" s="18" t="s">
        <v>136</v>
      </c>
      <c r="B144" s="79"/>
      <c r="C144" s="46"/>
      <c r="D144" s="128" t="s">
        <v>135</v>
      </c>
      <c r="E144" s="46"/>
      <c r="F144" s="44"/>
      <c r="G144" s="46"/>
      <c r="H144" s="44"/>
      <c r="I144" s="46">
        <v>600</v>
      </c>
      <c r="J144" s="79"/>
      <c r="K144" s="80"/>
    </row>
    <row r="145" spans="1:11" ht="13.9" x14ac:dyDescent="0.25">
      <c r="A145" s="20"/>
      <c r="B145" s="71"/>
      <c r="C145" s="49"/>
      <c r="D145" s="116" t="s">
        <v>133</v>
      </c>
      <c r="E145" s="46" t="s">
        <v>134</v>
      </c>
      <c r="F145" s="53">
        <v>10</v>
      </c>
      <c r="G145" s="49">
        <v>1</v>
      </c>
      <c r="H145" s="53">
        <v>10</v>
      </c>
      <c r="I145" s="53">
        <f>SUM(I144/60)</f>
        <v>10</v>
      </c>
      <c r="J145" s="71"/>
      <c r="K145" s="53">
        <f>SUM(H145*I145)</f>
        <v>100</v>
      </c>
    </row>
    <row r="146" spans="1:11" ht="13.9" x14ac:dyDescent="0.25">
      <c r="A146" s="18"/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1:11" ht="13.9" x14ac:dyDescent="0.25">
      <c r="A147" s="20"/>
      <c r="B147" s="71"/>
      <c r="C147" s="71"/>
      <c r="D147" s="71"/>
      <c r="E147" s="71"/>
      <c r="F147" s="71"/>
      <c r="G147" s="71"/>
      <c r="H147" s="71"/>
      <c r="I147" s="71"/>
      <c r="J147" s="71"/>
      <c r="K147" s="71"/>
    </row>
    <row r="148" spans="1:11" s="2" customFormat="1" ht="13.5" customHeight="1" x14ac:dyDescent="0.25">
      <c r="A148" s="18"/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1:11" ht="23.1" customHeight="1" x14ac:dyDescent="0.25">
      <c r="A149" s="20"/>
      <c r="B149" s="71"/>
      <c r="C149" s="71"/>
      <c r="D149" s="71"/>
      <c r="E149" s="71"/>
      <c r="F149" s="71"/>
      <c r="G149" s="71"/>
      <c r="H149" s="71"/>
      <c r="I149" s="71"/>
      <c r="J149" s="71"/>
      <c r="K149" s="71"/>
    </row>
    <row r="150" spans="1:11" ht="17.100000000000001" customHeight="1" x14ac:dyDescent="0.25">
      <c r="A150" s="18"/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1:11" ht="16.350000000000001" customHeight="1" x14ac:dyDescent="0.25">
      <c r="A151" s="20"/>
      <c r="B151" s="71"/>
      <c r="C151" s="71"/>
      <c r="D151" s="71"/>
      <c r="E151" s="71"/>
      <c r="F151" s="71"/>
      <c r="G151" s="71"/>
      <c r="H151" s="71"/>
      <c r="I151" s="71"/>
      <c r="J151" s="71"/>
      <c r="K151" s="71"/>
    </row>
    <row r="152" spans="1:11" ht="23.45" customHeight="1" x14ac:dyDescent="0.25">
      <c r="A152" s="129" t="s">
        <v>33</v>
      </c>
      <c r="B152" s="48"/>
      <c r="C152" s="125"/>
      <c r="D152" s="48"/>
      <c r="E152" s="48"/>
      <c r="F152" s="74">
        <f>SUM(F118:F145)</f>
        <v>2301</v>
      </c>
      <c r="G152" s="74"/>
      <c r="H152" s="74">
        <f>SUM(H118:H145)</f>
        <v>3294</v>
      </c>
      <c r="I152" s="74"/>
      <c r="J152" s="74"/>
      <c r="K152" s="74">
        <f>SUM(K118:K145)</f>
        <v>7705.75</v>
      </c>
    </row>
    <row r="153" spans="1:11" s="2" customFormat="1" ht="86.1" customHeight="1" x14ac:dyDescent="0.25">
      <c r="A153" s="18"/>
      <c r="B153" s="227"/>
      <c r="C153" s="227"/>
      <c r="D153" s="227"/>
      <c r="E153" s="227"/>
      <c r="F153" s="228"/>
      <c r="G153" s="219"/>
      <c r="H153" s="223"/>
      <c r="I153" s="213"/>
      <c r="J153" s="213"/>
      <c r="K153" s="229"/>
    </row>
    <row r="154" spans="1:11" s="2" customFormat="1" ht="24.6" customHeight="1" x14ac:dyDescent="0.25">
      <c r="A154" s="20"/>
      <c r="B154" s="227"/>
      <c r="C154" s="227"/>
      <c r="D154" s="227"/>
      <c r="E154" s="227"/>
      <c r="F154" s="130" t="s">
        <v>60</v>
      </c>
      <c r="G154" s="21"/>
      <c r="H154" s="224"/>
      <c r="I154" s="225"/>
      <c r="J154" s="225"/>
      <c r="K154" s="226"/>
    </row>
    <row r="155" spans="1:11" s="2" customFormat="1" ht="22.35" customHeight="1" x14ac:dyDescent="0.25">
      <c r="A155" s="131"/>
      <c r="B155" s="69"/>
      <c r="C155" s="132"/>
      <c r="D155" s="133"/>
      <c r="E155" s="132"/>
      <c r="F155" s="222"/>
      <c r="G155" s="232"/>
      <c r="H155" s="233"/>
      <c r="I155" s="233"/>
      <c r="J155" s="233"/>
      <c r="K155" s="234"/>
    </row>
    <row r="156" spans="1:11" s="2" customFormat="1" ht="64.349999999999994" customHeight="1" x14ac:dyDescent="0.25">
      <c r="A156" s="32"/>
      <c r="B156" s="33"/>
      <c r="C156" s="34"/>
      <c r="D156" s="35"/>
      <c r="E156" s="35"/>
      <c r="F156" s="36"/>
      <c r="G156" s="37"/>
      <c r="H156" s="36"/>
      <c r="I156" s="35"/>
      <c r="J156" s="38"/>
      <c r="K156" s="39"/>
    </row>
    <row r="157" spans="1:11" s="2" customFormat="1" ht="13.5" customHeight="1" x14ac:dyDescent="0.25">
      <c r="A157" s="134" t="s">
        <v>132</v>
      </c>
      <c r="B157" s="41"/>
      <c r="C157" s="41"/>
      <c r="D157" s="42" t="s">
        <v>106</v>
      </c>
      <c r="E157" s="46"/>
      <c r="F157" s="44"/>
      <c r="G157" s="46"/>
      <c r="H157" s="44"/>
      <c r="I157" s="46">
        <v>120</v>
      </c>
      <c r="J157" s="46"/>
      <c r="K157" s="44"/>
    </row>
    <row r="158" spans="1:11" s="2" customFormat="1" ht="13.5" customHeight="1" x14ac:dyDescent="0.25">
      <c r="A158" s="135" t="s">
        <v>131</v>
      </c>
      <c r="B158" s="48"/>
      <c r="C158" s="48"/>
      <c r="D158" s="60" t="s">
        <v>130</v>
      </c>
      <c r="E158" s="54" t="s">
        <v>129</v>
      </c>
      <c r="F158" s="51">
        <v>200</v>
      </c>
      <c r="G158" s="54">
        <v>2</v>
      </c>
      <c r="H158" s="51">
        <v>400</v>
      </c>
      <c r="I158" s="51">
        <f>SUM(I157/60)</f>
        <v>2</v>
      </c>
      <c r="J158" s="54"/>
      <c r="K158" s="51">
        <f>SUM(H158*I158)</f>
        <v>800</v>
      </c>
    </row>
    <row r="159" spans="1:11" s="2" customFormat="1" ht="13.5" customHeight="1" x14ac:dyDescent="0.25">
      <c r="A159" s="136" t="s">
        <v>128</v>
      </c>
      <c r="B159" s="41"/>
      <c r="C159" s="41"/>
      <c r="D159" s="42" t="s">
        <v>127</v>
      </c>
      <c r="E159" s="42"/>
      <c r="F159" s="44"/>
      <c r="G159" s="46"/>
      <c r="H159" s="137"/>
      <c r="I159" s="46">
        <v>300</v>
      </c>
      <c r="J159" s="46"/>
      <c r="K159" s="44"/>
    </row>
    <row r="160" spans="1:11" s="2" customFormat="1" ht="13.5" customHeight="1" x14ac:dyDescent="0.25">
      <c r="A160" s="20"/>
      <c r="B160" s="67"/>
      <c r="C160" s="67"/>
      <c r="D160" s="50" t="s">
        <v>126</v>
      </c>
      <c r="E160" s="49" t="s">
        <v>125</v>
      </c>
      <c r="F160" s="53">
        <v>150</v>
      </c>
      <c r="G160" s="49">
        <v>1</v>
      </c>
      <c r="H160" s="53">
        <v>150</v>
      </c>
      <c r="I160" s="53">
        <f>SUM(I159/60)</f>
        <v>5</v>
      </c>
      <c r="J160" s="49"/>
      <c r="K160" s="53">
        <f>SUM(H160*I160)</f>
        <v>750</v>
      </c>
    </row>
    <row r="161" spans="1:11" s="2" customFormat="1" ht="13.5" customHeight="1" x14ac:dyDescent="0.25">
      <c r="A161" s="136" t="s">
        <v>124</v>
      </c>
      <c r="B161" s="41"/>
      <c r="C161" s="41"/>
      <c r="D161" s="42" t="s">
        <v>106</v>
      </c>
      <c r="E161" s="42"/>
      <c r="F161" s="44"/>
      <c r="G161" s="46"/>
      <c r="H161" s="44"/>
      <c r="I161" s="46">
        <v>60</v>
      </c>
      <c r="J161" s="46"/>
      <c r="K161" s="44"/>
    </row>
    <row r="162" spans="1:11" s="2" customFormat="1" ht="13.5" customHeight="1" x14ac:dyDescent="0.25">
      <c r="A162" s="20"/>
      <c r="B162" s="67"/>
      <c r="C162" s="67"/>
      <c r="D162" s="50" t="s">
        <v>104</v>
      </c>
      <c r="E162" s="49" t="s">
        <v>123</v>
      </c>
      <c r="F162" s="53">
        <v>250</v>
      </c>
      <c r="G162" s="49">
        <v>2</v>
      </c>
      <c r="H162" s="53">
        <v>500</v>
      </c>
      <c r="I162" s="53">
        <f>SUM(I161/60)</f>
        <v>1</v>
      </c>
      <c r="J162" s="49"/>
      <c r="K162" s="53">
        <f>SUM(H162*I162)</f>
        <v>500</v>
      </c>
    </row>
    <row r="163" spans="1:11" s="2" customFormat="1" ht="13.5" customHeight="1" x14ac:dyDescent="0.25">
      <c r="A163" s="18" t="s">
        <v>122</v>
      </c>
      <c r="B163" s="41"/>
      <c r="C163" s="41"/>
      <c r="D163" s="42" t="s">
        <v>106</v>
      </c>
      <c r="E163" s="138"/>
      <c r="F163" s="44"/>
      <c r="G163" s="46"/>
      <c r="H163" s="44"/>
      <c r="I163" s="46">
        <v>240</v>
      </c>
      <c r="J163" s="46"/>
      <c r="K163" s="44"/>
    </row>
    <row r="164" spans="1:11" s="2" customFormat="1" ht="13.5" customHeight="1" x14ac:dyDescent="0.25">
      <c r="A164" s="92"/>
      <c r="B164" s="48"/>
      <c r="C164" s="48"/>
      <c r="D164" s="60" t="s">
        <v>104</v>
      </c>
      <c r="E164" s="54">
        <v>762.14700000000005</v>
      </c>
      <c r="F164" s="51">
        <v>5</v>
      </c>
      <c r="G164" s="54">
        <v>1</v>
      </c>
      <c r="H164" s="51">
        <v>5</v>
      </c>
      <c r="I164" s="51">
        <f>SUM(I163/60)</f>
        <v>4</v>
      </c>
      <c r="J164" s="48"/>
      <c r="K164" s="51">
        <f>SUM(H164*I164)</f>
        <v>20</v>
      </c>
    </row>
    <row r="165" spans="1:11" s="2" customFormat="1" ht="13.5" customHeight="1" x14ac:dyDescent="0.25">
      <c r="A165" s="75" t="s">
        <v>121</v>
      </c>
      <c r="B165" s="41"/>
      <c r="C165" s="41"/>
      <c r="D165" s="42" t="s">
        <v>120</v>
      </c>
      <c r="E165" s="42"/>
      <c r="F165" s="44"/>
      <c r="G165" s="46"/>
      <c r="H165" s="44"/>
      <c r="I165" s="46">
        <v>240</v>
      </c>
      <c r="J165" s="46"/>
      <c r="K165" s="44"/>
    </row>
    <row r="166" spans="1:11" s="2" customFormat="1" ht="13.5" customHeight="1" x14ac:dyDescent="0.25">
      <c r="A166" s="92"/>
      <c r="B166" s="48"/>
      <c r="C166" s="48"/>
      <c r="D166" s="60" t="s">
        <v>119</v>
      </c>
      <c r="E166" s="139" t="s">
        <v>118</v>
      </c>
      <c r="F166" s="51">
        <v>100</v>
      </c>
      <c r="G166" s="54">
        <v>1</v>
      </c>
      <c r="H166" s="51">
        <v>100</v>
      </c>
      <c r="I166" s="51">
        <f>SUM(I165/60)</f>
        <v>4</v>
      </c>
      <c r="J166" s="54"/>
      <c r="K166" s="51">
        <f>SUM(H166*I166)</f>
        <v>400</v>
      </c>
    </row>
    <row r="167" spans="1:11" s="2" customFormat="1" ht="13.5" customHeight="1" x14ac:dyDescent="0.25">
      <c r="A167" s="18" t="s">
        <v>117</v>
      </c>
      <c r="B167" s="41"/>
      <c r="C167" s="41"/>
      <c r="D167" s="42" t="s">
        <v>106</v>
      </c>
      <c r="E167" s="42"/>
      <c r="F167" s="44"/>
      <c r="G167" s="42"/>
      <c r="H167" s="44"/>
      <c r="I167" s="46">
        <v>360</v>
      </c>
      <c r="J167" s="46"/>
      <c r="K167" s="44"/>
    </row>
    <row r="168" spans="1:11" s="2" customFormat="1" ht="13.5" customHeight="1" x14ac:dyDescent="0.25">
      <c r="A168" s="92"/>
      <c r="B168" s="48"/>
      <c r="C168" s="48"/>
      <c r="D168" s="60" t="s">
        <v>116</v>
      </c>
      <c r="E168" s="60" t="s">
        <v>115</v>
      </c>
      <c r="F168" s="51">
        <v>360</v>
      </c>
      <c r="G168" s="54">
        <v>1</v>
      </c>
      <c r="H168" s="51">
        <v>360</v>
      </c>
      <c r="I168" s="51">
        <f>SUM(I167/60)</f>
        <v>6</v>
      </c>
      <c r="J168" s="54"/>
      <c r="K168" s="51">
        <f>SUM(H168*I168)</f>
        <v>2160</v>
      </c>
    </row>
    <row r="169" spans="1:11" s="2" customFormat="1" ht="13.5" customHeight="1" x14ac:dyDescent="0.25">
      <c r="A169" s="18" t="s">
        <v>114</v>
      </c>
      <c r="B169" s="41"/>
      <c r="C169" s="41"/>
      <c r="D169" s="42" t="s">
        <v>113</v>
      </c>
      <c r="E169" s="140"/>
      <c r="F169" s="44"/>
      <c r="G169" s="46"/>
      <c r="H169" s="44"/>
      <c r="I169" s="46">
        <v>60</v>
      </c>
      <c r="J169" s="46"/>
      <c r="K169" s="44"/>
    </row>
    <row r="170" spans="1:11" s="2" customFormat="1" ht="13.5" customHeight="1" x14ac:dyDescent="0.25">
      <c r="A170" s="141"/>
      <c r="B170" s="48"/>
      <c r="C170" s="48"/>
      <c r="D170" s="60" t="s">
        <v>112</v>
      </c>
      <c r="E170" s="60" t="s">
        <v>315</v>
      </c>
      <c r="F170" s="51">
        <v>67</v>
      </c>
      <c r="G170" s="54">
        <v>5</v>
      </c>
      <c r="H170" s="51">
        <v>335</v>
      </c>
      <c r="I170" s="51">
        <f>SUM(I169/60)</f>
        <v>1</v>
      </c>
      <c r="J170" s="54"/>
      <c r="K170" s="51">
        <f>SUM(H170*I170)</f>
        <v>335</v>
      </c>
    </row>
    <row r="171" spans="1:11" s="2" customFormat="1" ht="13.5" customHeight="1" x14ac:dyDescent="0.25">
      <c r="A171" s="18" t="s">
        <v>111</v>
      </c>
      <c r="B171" s="41"/>
      <c r="C171" s="41"/>
      <c r="D171" s="42" t="s">
        <v>110</v>
      </c>
      <c r="E171" s="140"/>
      <c r="F171" s="44"/>
      <c r="G171" s="46"/>
      <c r="H171" s="44"/>
      <c r="I171" s="44">
        <v>10</v>
      </c>
      <c r="J171" s="46"/>
      <c r="K171" s="44"/>
    </row>
    <row r="172" spans="1:11" s="2" customFormat="1" ht="13.5" customHeight="1" x14ac:dyDescent="0.25">
      <c r="A172" s="142"/>
      <c r="B172" s="67"/>
      <c r="C172" s="67"/>
      <c r="D172" s="50" t="s">
        <v>109</v>
      </c>
      <c r="E172" s="50" t="s">
        <v>108</v>
      </c>
      <c r="F172" s="53">
        <v>300</v>
      </c>
      <c r="G172" s="49">
        <v>1</v>
      </c>
      <c r="H172" s="53">
        <v>300</v>
      </c>
      <c r="I172" s="72">
        <f>SUM(I171/60)</f>
        <v>0.16666666666666666</v>
      </c>
      <c r="J172" s="49"/>
      <c r="K172" s="53">
        <v>170</v>
      </c>
    </row>
    <row r="173" spans="1:11" s="2" customFormat="1" ht="13.5" customHeight="1" x14ac:dyDescent="0.25">
      <c r="A173" s="136" t="s">
        <v>205</v>
      </c>
      <c r="B173" s="41"/>
      <c r="C173" s="41"/>
      <c r="D173" s="42" t="s">
        <v>106</v>
      </c>
      <c r="E173" s="140"/>
      <c r="F173" s="44"/>
      <c r="G173" s="46"/>
      <c r="H173" s="44"/>
      <c r="I173" s="44">
        <v>15</v>
      </c>
      <c r="J173" s="46"/>
      <c r="K173" s="44"/>
    </row>
    <row r="174" spans="1:11" s="2" customFormat="1" ht="13.5" customHeight="1" x14ac:dyDescent="0.25">
      <c r="A174" s="20"/>
      <c r="B174" s="67"/>
      <c r="C174" s="67"/>
      <c r="D174" s="50" t="s">
        <v>104</v>
      </c>
      <c r="E174" s="143">
        <v>762.16</v>
      </c>
      <c r="F174" s="53">
        <v>250</v>
      </c>
      <c r="G174" s="49">
        <v>6</v>
      </c>
      <c r="H174" s="53">
        <v>1500</v>
      </c>
      <c r="I174" s="72">
        <f>SUM(I173/60)</f>
        <v>0.25</v>
      </c>
      <c r="J174" s="49"/>
      <c r="K174" s="53">
        <f>SUM(H174*I174)</f>
        <v>375</v>
      </c>
    </row>
    <row r="175" spans="1:11" s="2" customFormat="1" ht="13.5" customHeight="1" x14ac:dyDescent="0.25">
      <c r="A175" s="135" t="s">
        <v>107</v>
      </c>
      <c r="B175" s="48"/>
      <c r="C175" s="48"/>
      <c r="D175" s="60" t="s">
        <v>106</v>
      </c>
      <c r="E175" s="60" t="s">
        <v>105</v>
      </c>
      <c r="F175" s="51"/>
      <c r="G175" s="54"/>
      <c r="H175" s="51"/>
      <c r="I175" s="51">
        <v>60</v>
      </c>
      <c r="J175" s="54"/>
      <c r="K175" s="51"/>
    </row>
    <row r="176" spans="1:11" s="2" customFormat="1" ht="13.5" customHeight="1" x14ac:dyDescent="0.25">
      <c r="A176" s="135"/>
      <c r="B176" s="48"/>
      <c r="C176" s="48"/>
      <c r="D176" s="60" t="s">
        <v>104</v>
      </c>
      <c r="E176" s="60"/>
      <c r="F176" s="51">
        <v>25</v>
      </c>
      <c r="G176" s="54">
        <v>1</v>
      </c>
      <c r="H176" s="53">
        <v>25</v>
      </c>
      <c r="I176" s="51">
        <f>SUM(I175/60)</f>
        <v>1</v>
      </c>
      <c r="J176" s="54"/>
      <c r="K176" s="53">
        <f>SUM(H176*I176)</f>
        <v>25</v>
      </c>
    </row>
    <row r="177" spans="1:11" s="2" customFormat="1" ht="13.5" customHeight="1" x14ac:dyDescent="0.25">
      <c r="A177" s="144" t="s">
        <v>103</v>
      </c>
      <c r="B177" s="41"/>
      <c r="C177" s="41"/>
      <c r="D177" s="86"/>
      <c r="E177" s="42" t="s">
        <v>102</v>
      </c>
      <c r="F177" s="44"/>
      <c r="G177" s="46"/>
      <c r="H177" s="44"/>
      <c r="I177" s="145"/>
      <c r="J177" s="46"/>
      <c r="K177" s="44"/>
    </row>
    <row r="178" spans="1:11" s="2" customFormat="1" ht="13.5" customHeight="1" x14ac:dyDescent="0.25">
      <c r="A178" s="20"/>
      <c r="B178" s="67"/>
      <c r="C178" s="67"/>
      <c r="D178" s="99"/>
      <c r="E178" s="50"/>
      <c r="F178" s="53"/>
      <c r="G178" s="49"/>
      <c r="H178" s="53"/>
      <c r="I178" s="72"/>
      <c r="J178" s="49"/>
      <c r="K178" s="53"/>
    </row>
    <row r="179" spans="1:11" s="2" customFormat="1" ht="13.5" customHeight="1" x14ac:dyDescent="0.25">
      <c r="A179" s="146" t="s">
        <v>249</v>
      </c>
      <c r="B179" s="41"/>
      <c r="C179" s="18"/>
      <c r="D179" s="42"/>
      <c r="E179" s="42"/>
      <c r="F179" s="44"/>
      <c r="G179" s="46"/>
      <c r="H179" s="44"/>
      <c r="I179" s="44"/>
      <c r="J179" s="46"/>
      <c r="K179" s="44">
        <v>1200</v>
      </c>
    </row>
    <row r="180" spans="1:11" s="2" customFormat="1" ht="13.5" customHeight="1" x14ac:dyDescent="0.25">
      <c r="A180" s="147"/>
      <c r="B180" s="67"/>
      <c r="C180" s="20"/>
      <c r="D180" s="50"/>
      <c r="E180" s="50"/>
      <c r="F180" s="53"/>
      <c r="G180" s="49"/>
      <c r="H180" s="53"/>
      <c r="I180" s="53"/>
      <c r="J180" s="49"/>
      <c r="K180" s="53"/>
    </row>
    <row r="181" spans="1:11" s="2" customFormat="1" ht="13.5" customHeight="1" x14ac:dyDescent="0.25">
      <c r="A181" s="146"/>
      <c r="B181" s="41"/>
      <c r="C181" s="18"/>
      <c r="D181" s="42"/>
      <c r="E181" s="42"/>
      <c r="F181" s="44"/>
      <c r="G181" s="46"/>
      <c r="H181" s="44"/>
      <c r="I181" s="44"/>
      <c r="J181" s="46"/>
      <c r="K181" s="44"/>
    </row>
    <row r="182" spans="1:11" s="2" customFormat="1" ht="13.5" customHeight="1" x14ac:dyDescent="0.25">
      <c r="A182" s="147"/>
      <c r="B182" s="67"/>
      <c r="C182" s="20"/>
      <c r="D182" s="50"/>
      <c r="E182" s="50"/>
      <c r="F182" s="53"/>
      <c r="G182" s="49"/>
      <c r="H182" s="53"/>
      <c r="I182" s="53"/>
      <c r="J182" s="49"/>
      <c r="K182" s="53"/>
    </row>
    <row r="183" spans="1:11" s="2" customFormat="1" ht="13.5" customHeight="1" x14ac:dyDescent="0.25">
      <c r="A183" s="146"/>
      <c r="B183" s="41"/>
      <c r="C183" s="18"/>
      <c r="D183" s="42"/>
      <c r="E183" s="42"/>
      <c r="F183" s="44"/>
      <c r="G183" s="46"/>
      <c r="H183" s="44"/>
      <c r="I183" s="44"/>
      <c r="J183" s="46"/>
      <c r="K183" s="44"/>
    </row>
    <row r="184" spans="1:11" s="2" customFormat="1" ht="13.5" customHeight="1" x14ac:dyDescent="0.25">
      <c r="A184" s="147"/>
      <c r="B184" s="67"/>
      <c r="C184" s="20"/>
      <c r="D184" s="50"/>
      <c r="E184" s="50"/>
      <c r="F184" s="53"/>
      <c r="G184" s="49"/>
      <c r="H184" s="53"/>
      <c r="I184" s="53"/>
      <c r="J184" s="49"/>
      <c r="K184" s="53"/>
    </row>
    <row r="185" spans="1:11" s="2" customFormat="1" ht="13.5" customHeight="1" x14ac:dyDescent="0.25">
      <c r="A185" s="146"/>
      <c r="B185" s="41"/>
      <c r="C185" s="18"/>
      <c r="D185" s="42"/>
      <c r="E185" s="42"/>
      <c r="F185" s="44"/>
      <c r="G185" s="46"/>
      <c r="H185" s="44"/>
      <c r="I185" s="44"/>
      <c r="J185" s="46"/>
      <c r="K185" s="44"/>
    </row>
    <row r="186" spans="1:11" s="2" customFormat="1" ht="13.5" customHeight="1" x14ac:dyDescent="0.25">
      <c r="A186" s="147"/>
      <c r="B186" s="67"/>
      <c r="C186" s="20"/>
      <c r="D186" s="50"/>
      <c r="E186" s="50"/>
      <c r="F186" s="53"/>
      <c r="G186" s="49"/>
      <c r="H186" s="53"/>
      <c r="I186" s="53"/>
      <c r="J186" s="49"/>
      <c r="K186" s="53"/>
    </row>
    <row r="187" spans="1:11" s="2" customFormat="1" ht="13.5" customHeight="1" x14ac:dyDescent="0.25">
      <c r="A187" s="146"/>
      <c r="B187" s="41"/>
      <c r="C187" s="18"/>
      <c r="D187" s="42"/>
      <c r="E187" s="42"/>
      <c r="F187" s="44"/>
      <c r="G187" s="46"/>
      <c r="H187" s="44"/>
      <c r="I187" s="44"/>
      <c r="J187" s="46"/>
      <c r="K187" s="44"/>
    </row>
    <row r="188" spans="1:11" s="2" customFormat="1" ht="13.5" customHeight="1" x14ac:dyDescent="0.25">
      <c r="A188" s="147"/>
      <c r="B188" s="67"/>
      <c r="C188" s="20"/>
      <c r="D188" s="50"/>
      <c r="E188" s="50"/>
      <c r="F188" s="53"/>
      <c r="G188" s="49"/>
      <c r="H188" s="53"/>
      <c r="I188" s="53"/>
      <c r="J188" s="49"/>
      <c r="K188" s="53"/>
    </row>
    <row r="189" spans="1:11" s="2" customFormat="1" ht="13.5" customHeight="1" x14ac:dyDescent="0.25">
      <c r="A189" s="146"/>
      <c r="B189" s="41"/>
      <c r="C189" s="18"/>
      <c r="D189" s="42"/>
      <c r="E189" s="42"/>
      <c r="F189" s="44"/>
      <c r="G189" s="46"/>
      <c r="H189" s="44"/>
      <c r="I189" s="44"/>
      <c r="J189" s="46"/>
      <c r="K189" s="44"/>
    </row>
    <row r="190" spans="1:11" s="2" customFormat="1" ht="13.5" customHeight="1" x14ac:dyDescent="0.25">
      <c r="A190" s="147"/>
      <c r="B190" s="67"/>
      <c r="C190" s="20"/>
      <c r="D190" s="50"/>
      <c r="E190" s="50"/>
      <c r="F190" s="53"/>
      <c r="G190" s="49"/>
      <c r="H190" s="53"/>
      <c r="I190" s="53"/>
      <c r="J190" s="49"/>
      <c r="K190" s="53"/>
    </row>
    <row r="191" spans="1:11" s="2" customFormat="1" ht="13.5" customHeight="1" x14ac:dyDescent="0.25">
      <c r="A191" s="146"/>
      <c r="B191" s="41"/>
      <c r="C191" s="18"/>
      <c r="D191" s="42"/>
      <c r="E191" s="42"/>
      <c r="F191" s="44"/>
      <c r="G191" s="46"/>
      <c r="H191" s="44"/>
      <c r="I191" s="44"/>
      <c r="J191" s="46"/>
      <c r="K191" s="44"/>
    </row>
    <row r="192" spans="1:11" ht="15.6" customHeight="1" x14ac:dyDescent="0.25">
      <c r="A192" s="147"/>
      <c r="B192" s="67"/>
      <c r="C192" s="20"/>
      <c r="D192" s="50"/>
      <c r="E192" s="50"/>
      <c r="F192" s="53"/>
      <c r="G192" s="49"/>
      <c r="H192" s="53"/>
      <c r="I192" s="53"/>
      <c r="J192" s="49"/>
      <c r="K192" s="53"/>
    </row>
    <row r="193" spans="1:11" ht="20.100000000000001" customHeight="1" x14ac:dyDescent="0.25">
      <c r="A193" s="146"/>
      <c r="B193" s="41"/>
      <c r="C193" s="18"/>
      <c r="D193" s="42"/>
      <c r="E193" s="42"/>
      <c r="F193" s="44"/>
      <c r="G193" s="46"/>
      <c r="H193" s="44"/>
      <c r="I193" s="44"/>
      <c r="J193" s="46"/>
      <c r="K193" s="44"/>
    </row>
    <row r="194" spans="1:11" ht="20.45" customHeight="1" x14ac:dyDescent="0.25">
      <c r="A194" s="147"/>
      <c r="B194" s="67"/>
      <c r="C194" s="20"/>
      <c r="D194" s="50"/>
      <c r="E194" s="50"/>
      <c r="F194" s="53"/>
      <c r="G194" s="49"/>
      <c r="H194" s="53"/>
      <c r="I194" s="53"/>
      <c r="J194" s="49"/>
      <c r="K194" s="53"/>
    </row>
    <row r="195" spans="1:11" s="2" customFormat="1" ht="32.1" customHeight="1" x14ac:dyDescent="0.25">
      <c r="A195" s="148" t="s">
        <v>33</v>
      </c>
      <c r="B195" s="100"/>
      <c r="C195" s="149"/>
      <c r="D195" s="100"/>
      <c r="E195" s="100"/>
      <c r="F195" s="150">
        <f>SUM(F157:F178)</f>
        <v>1707</v>
      </c>
      <c r="G195" s="150"/>
      <c r="H195" s="150">
        <f t="shared" ref="H195:K195" si="3">SUM(H157:H178)</f>
        <v>3675</v>
      </c>
      <c r="I195" s="150"/>
      <c r="J195" s="150"/>
      <c r="K195" s="150">
        <f t="shared" si="3"/>
        <v>5535</v>
      </c>
    </row>
    <row r="196" spans="1:11" s="2" customFormat="1" ht="29.45" customHeight="1" x14ac:dyDescent="0.25">
      <c r="A196" s="18"/>
      <c r="B196" s="213"/>
      <c r="C196" s="214"/>
      <c r="D196" s="214"/>
      <c r="E196" s="215"/>
      <c r="F196" s="218"/>
      <c r="G196" s="219"/>
      <c r="H196" s="218"/>
      <c r="I196" s="220"/>
      <c r="J196" s="220"/>
      <c r="K196" s="221"/>
    </row>
    <row r="197" spans="1:11" s="2" customFormat="1" ht="55.35" customHeight="1" x14ac:dyDescent="0.25">
      <c r="A197" s="20"/>
      <c r="B197" s="216"/>
      <c r="C197" s="216"/>
      <c r="D197" s="216"/>
      <c r="E197" s="217"/>
      <c r="F197" s="76" t="s">
        <v>60</v>
      </c>
      <c r="G197" s="22"/>
      <c r="H197" s="25"/>
      <c r="I197" s="26"/>
      <c r="J197" s="26"/>
      <c r="K197" s="151"/>
    </row>
    <row r="198" spans="1:11" s="2" customFormat="1" ht="18.600000000000001" customHeight="1" x14ac:dyDescent="0.3">
      <c r="A198" s="28"/>
      <c r="B198" s="29"/>
      <c r="C198" s="30"/>
      <c r="D198" s="31"/>
      <c r="E198" s="30"/>
      <c r="F198" s="222"/>
      <c r="G198" s="220"/>
      <c r="H198" s="220"/>
      <c r="I198" s="220"/>
      <c r="J198" s="220"/>
      <c r="K198" s="221"/>
    </row>
    <row r="199" spans="1:11" s="2" customFormat="1" ht="59.45" customHeight="1" x14ac:dyDescent="0.25">
      <c r="A199" s="32"/>
      <c r="B199" s="45"/>
      <c r="C199" s="152"/>
      <c r="D199" s="79"/>
      <c r="E199" s="79"/>
      <c r="F199" s="80"/>
      <c r="G199" s="81"/>
      <c r="H199" s="80"/>
      <c r="I199" s="79"/>
      <c r="J199" s="82"/>
      <c r="K199" s="83"/>
    </row>
    <row r="200" spans="1:11" s="2" customFormat="1" ht="13.5" customHeight="1" x14ac:dyDescent="0.25">
      <c r="A200" s="153" t="s">
        <v>101</v>
      </c>
      <c r="B200" s="41"/>
      <c r="C200" s="41"/>
      <c r="D200" s="42" t="s">
        <v>100</v>
      </c>
      <c r="E200" s="42"/>
      <c r="F200" s="44"/>
      <c r="G200" s="46"/>
      <c r="H200" s="44"/>
      <c r="I200" s="46">
        <v>120</v>
      </c>
      <c r="J200" s="46"/>
      <c r="K200" s="61"/>
    </row>
    <row r="201" spans="1:11" s="2" customFormat="1" ht="13.5" customHeight="1" x14ac:dyDescent="0.25">
      <c r="A201" s="96" t="s">
        <v>250</v>
      </c>
      <c r="B201" s="67"/>
      <c r="C201" s="67"/>
      <c r="D201" s="49" t="s">
        <v>34</v>
      </c>
      <c r="E201" s="49" t="s">
        <v>98</v>
      </c>
      <c r="F201" s="74">
        <v>0</v>
      </c>
      <c r="G201" s="49">
        <v>1</v>
      </c>
      <c r="H201" s="53">
        <f>SUM(F201)*G201</f>
        <v>0</v>
      </c>
      <c r="I201" s="49">
        <f>SUM(I200/60)</f>
        <v>2</v>
      </c>
      <c r="J201" s="49"/>
      <c r="K201" s="98">
        <f>SUM(H201*I201)</f>
        <v>0</v>
      </c>
    </row>
    <row r="202" spans="1:11" s="2" customFormat="1" ht="13.5" customHeight="1" x14ac:dyDescent="0.25">
      <c r="A202" s="153" t="s">
        <v>101</v>
      </c>
      <c r="B202" s="124"/>
      <c r="C202" s="41"/>
      <c r="D202" s="42" t="s">
        <v>100</v>
      </c>
      <c r="E202" s="42"/>
      <c r="F202" s="63"/>
      <c r="G202" s="46"/>
      <c r="H202" s="44"/>
      <c r="I202" s="46">
        <v>120</v>
      </c>
      <c r="J202" s="46"/>
      <c r="K202" s="61"/>
    </row>
    <row r="203" spans="1:11" s="2" customFormat="1" ht="13.5" customHeight="1" x14ac:dyDescent="0.25">
      <c r="A203" s="106" t="s">
        <v>99</v>
      </c>
      <c r="B203" s="154"/>
      <c r="C203" s="67"/>
      <c r="D203" s="49" t="s">
        <v>34</v>
      </c>
      <c r="E203" s="116" t="s">
        <v>98</v>
      </c>
      <c r="F203" s="74">
        <v>0</v>
      </c>
      <c r="G203" s="49">
        <v>1</v>
      </c>
      <c r="H203" s="53">
        <f>SUM(F203)*G203</f>
        <v>0</v>
      </c>
      <c r="I203" s="49">
        <f>SUM(I202/60)</f>
        <v>2</v>
      </c>
      <c r="J203" s="49"/>
      <c r="K203" s="98">
        <f>SUM(H203*I203)</f>
        <v>0</v>
      </c>
    </row>
    <row r="204" spans="1:11" s="2" customFormat="1" ht="13.5" customHeight="1" x14ac:dyDescent="0.25">
      <c r="A204" s="155" t="s">
        <v>95</v>
      </c>
      <c r="B204" s="156"/>
      <c r="C204" s="41"/>
      <c r="D204" s="42" t="s">
        <v>94</v>
      </c>
      <c r="E204" s="86"/>
      <c r="F204" s="137"/>
      <c r="G204" s="86"/>
      <c r="H204" s="137"/>
      <c r="I204" s="46">
        <v>120</v>
      </c>
      <c r="J204" s="86"/>
      <c r="K204" s="157"/>
    </row>
    <row r="205" spans="1:11" s="2" customFormat="1" ht="13.5" customHeight="1" x14ac:dyDescent="0.25">
      <c r="A205" s="158" t="s">
        <v>97</v>
      </c>
      <c r="B205" s="100"/>
      <c r="C205" s="100"/>
      <c r="D205" s="159" t="s">
        <v>34</v>
      </c>
      <c r="E205" s="88" t="s">
        <v>87</v>
      </c>
      <c r="F205" s="74">
        <v>0</v>
      </c>
      <c r="G205" s="49">
        <v>1</v>
      </c>
      <c r="H205" s="53">
        <f>SUM(F205)*G205</f>
        <v>0</v>
      </c>
      <c r="I205" s="53">
        <f>SUM(I204/60)</f>
        <v>2</v>
      </c>
      <c r="J205" s="49"/>
      <c r="K205" s="98">
        <f>SUM(H205*I205)</f>
        <v>0</v>
      </c>
    </row>
    <row r="206" spans="1:11" s="2" customFormat="1" ht="13.5" customHeight="1" x14ac:dyDescent="0.25">
      <c r="A206" s="155" t="s">
        <v>95</v>
      </c>
      <c r="B206" s="100"/>
      <c r="C206" s="100"/>
      <c r="D206" s="91" t="s">
        <v>94</v>
      </c>
      <c r="E206" s="42"/>
      <c r="F206" s="44"/>
      <c r="G206" s="46"/>
      <c r="H206" s="44"/>
      <c r="I206" s="46">
        <v>120</v>
      </c>
      <c r="J206" s="46"/>
      <c r="K206" s="61"/>
    </row>
    <row r="207" spans="1:11" s="2" customFormat="1" ht="13.5" customHeight="1" x14ac:dyDescent="0.25">
      <c r="A207" s="20" t="s">
        <v>96</v>
      </c>
      <c r="B207" s="100"/>
      <c r="C207" s="100"/>
      <c r="D207" s="160" t="s">
        <v>34</v>
      </c>
      <c r="E207" s="88" t="s">
        <v>87</v>
      </c>
      <c r="F207" s="74">
        <v>0</v>
      </c>
      <c r="G207" s="49">
        <v>1</v>
      </c>
      <c r="H207" s="53">
        <f>SUM(F207)*G207</f>
        <v>0</v>
      </c>
      <c r="I207" s="53">
        <f>SUM(I206/60)</f>
        <v>2</v>
      </c>
      <c r="J207" s="49"/>
      <c r="K207" s="98">
        <f>SUM(H207*I207)</f>
        <v>0</v>
      </c>
    </row>
    <row r="208" spans="1:11" s="2" customFormat="1" ht="13.5" customHeight="1" x14ac:dyDescent="0.25">
      <c r="A208" s="155" t="s">
        <v>95</v>
      </c>
      <c r="B208" s="100"/>
      <c r="C208" s="100"/>
      <c r="D208" s="161" t="s">
        <v>94</v>
      </c>
      <c r="E208" s="46"/>
      <c r="F208" s="44"/>
      <c r="G208" s="46"/>
      <c r="H208" s="44"/>
      <c r="I208" s="46">
        <v>120</v>
      </c>
      <c r="J208" s="46"/>
      <c r="K208" s="61"/>
    </row>
    <row r="209" spans="1:11" s="2" customFormat="1" ht="13.5" customHeight="1" x14ac:dyDescent="0.25">
      <c r="A209" s="20" t="s">
        <v>93</v>
      </c>
      <c r="B209" s="100"/>
      <c r="C209" s="100"/>
      <c r="D209" s="116" t="s">
        <v>39</v>
      </c>
      <c r="E209" s="88" t="s">
        <v>87</v>
      </c>
      <c r="F209" s="74">
        <v>0</v>
      </c>
      <c r="G209" s="49">
        <v>1</v>
      </c>
      <c r="H209" s="53">
        <f>SUM(F209)*G209</f>
        <v>0</v>
      </c>
      <c r="I209" s="53">
        <f>SUM(I208/60)</f>
        <v>2</v>
      </c>
      <c r="J209" s="49"/>
      <c r="K209" s="98">
        <f>SUM(H209*I209)</f>
        <v>0</v>
      </c>
    </row>
    <row r="210" spans="1:11" s="2" customFormat="1" ht="13.5" customHeight="1" x14ac:dyDescent="0.25">
      <c r="A210" s="155" t="s">
        <v>90</v>
      </c>
      <c r="B210" s="100"/>
      <c r="C210" s="100"/>
      <c r="D210" s="42" t="s">
        <v>89</v>
      </c>
      <c r="E210" s="86"/>
      <c r="F210" s="137"/>
      <c r="G210" s="86"/>
      <c r="H210" s="137"/>
      <c r="I210" s="46">
        <v>120</v>
      </c>
      <c r="J210" s="86"/>
      <c r="K210" s="157"/>
    </row>
    <row r="211" spans="1:11" s="2" customFormat="1" ht="13.5" customHeight="1" x14ac:dyDescent="0.25">
      <c r="A211" s="158" t="s">
        <v>92</v>
      </c>
      <c r="B211" s="100"/>
      <c r="C211" s="100"/>
      <c r="D211" s="159" t="s">
        <v>34</v>
      </c>
      <c r="E211" s="88" t="s">
        <v>87</v>
      </c>
      <c r="F211" s="74">
        <v>0</v>
      </c>
      <c r="G211" s="49">
        <v>1</v>
      </c>
      <c r="H211" s="53">
        <f>SUM(F211)*G211</f>
        <v>0</v>
      </c>
      <c r="I211" s="53">
        <f>SUM(I210/60)</f>
        <v>2</v>
      </c>
      <c r="J211" s="49"/>
      <c r="K211" s="98">
        <f>SUM(H211*I211)</f>
        <v>0</v>
      </c>
    </row>
    <row r="212" spans="1:11" s="2" customFormat="1" ht="13.5" customHeight="1" x14ac:dyDescent="0.25">
      <c r="A212" s="155" t="s">
        <v>90</v>
      </c>
      <c r="B212" s="100"/>
      <c r="C212" s="100"/>
      <c r="D212" s="91" t="s">
        <v>89</v>
      </c>
      <c r="E212" s="42"/>
      <c r="F212" s="44"/>
      <c r="G212" s="46"/>
      <c r="H212" s="44"/>
      <c r="I212" s="46">
        <v>120</v>
      </c>
      <c r="J212" s="46"/>
      <c r="K212" s="61"/>
    </row>
    <row r="213" spans="1:11" s="2" customFormat="1" ht="13.5" customHeight="1" x14ac:dyDescent="0.25">
      <c r="A213" s="20" t="s">
        <v>91</v>
      </c>
      <c r="B213" s="100"/>
      <c r="C213" s="100"/>
      <c r="D213" s="160" t="s">
        <v>34</v>
      </c>
      <c r="E213" s="88" t="s">
        <v>87</v>
      </c>
      <c r="F213" s="74">
        <v>0</v>
      </c>
      <c r="G213" s="49">
        <v>1</v>
      </c>
      <c r="H213" s="53">
        <f>SUM(F213)*G213</f>
        <v>0</v>
      </c>
      <c r="I213" s="53">
        <f>SUM(I212/60)</f>
        <v>2</v>
      </c>
      <c r="J213" s="49"/>
      <c r="K213" s="98">
        <f>SUM(H213*I213)</f>
        <v>0</v>
      </c>
    </row>
    <row r="214" spans="1:11" s="2" customFormat="1" ht="13.5" customHeight="1" x14ac:dyDescent="0.25">
      <c r="A214" s="155" t="s">
        <v>90</v>
      </c>
      <c r="B214" s="100"/>
      <c r="C214" s="100"/>
      <c r="D214" s="161" t="s">
        <v>89</v>
      </c>
      <c r="E214" s="46"/>
      <c r="F214" s="44"/>
      <c r="G214" s="46"/>
      <c r="H214" s="44"/>
      <c r="I214" s="46">
        <v>120</v>
      </c>
      <c r="J214" s="46"/>
      <c r="K214" s="61"/>
    </row>
    <row r="215" spans="1:11" s="2" customFormat="1" ht="13.5" customHeight="1" x14ac:dyDescent="0.25">
      <c r="A215" s="20" t="s">
        <v>88</v>
      </c>
      <c r="B215" s="100"/>
      <c r="C215" s="100"/>
      <c r="D215" s="116" t="s">
        <v>39</v>
      </c>
      <c r="E215" s="88" t="s">
        <v>87</v>
      </c>
      <c r="F215" s="74">
        <v>0</v>
      </c>
      <c r="G215" s="49">
        <v>1</v>
      </c>
      <c r="H215" s="53">
        <f>SUM(F215)*G215</f>
        <v>0</v>
      </c>
      <c r="I215" s="53">
        <f>SUM(I214/60)</f>
        <v>2</v>
      </c>
      <c r="J215" s="49"/>
      <c r="K215" s="98">
        <f>SUM(H215*I215)</f>
        <v>0</v>
      </c>
    </row>
    <row r="216" spans="1:11" s="2" customFormat="1" ht="13.5" customHeight="1" x14ac:dyDescent="0.25">
      <c r="A216" s="155" t="s">
        <v>262</v>
      </c>
      <c r="B216" s="100"/>
      <c r="C216" s="100"/>
      <c r="D216" s="108" t="s">
        <v>86</v>
      </c>
      <c r="E216" s="109" t="s">
        <v>85</v>
      </c>
      <c r="F216" s="157"/>
      <c r="G216" s="86"/>
      <c r="H216" s="137"/>
      <c r="I216" s="46">
        <v>40</v>
      </c>
      <c r="J216" s="86"/>
      <c r="K216" s="157"/>
    </row>
    <row r="217" spans="1:11" s="2" customFormat="1" ht="16.5" customHeight="1" x14ac:dyDescent="0.3">
      <c r="A217" s="162" t="s">
        <v>263</v>
      </c>
      <c r="B217" s="100"/>
      <c r="C217" s="100"/>
      <c r="D217" s="163" t="s">
        <v>264</v>
      </c>
      <c r="E217" s="164" t="s">
        <v>261</v>
      </c>
      <c r="F217" s="165">
        <v>0</v>
      </c>
      <c r="G217" s="49">
        <v>1</v>
      </c>
      <c r="H217" s="53">
        <f>SUM(F217)*G217</f>
        <v>0</v>
      </c>
      <c r="I217" s="72">
        <v>0.6</v>
      </c>
      <c r="J217" s="49"/>
      <c r="K217" s="98">
        <f>SUM(H217*I217)</f>
        <v>0</v>
      </c>
    </row>
    <row r="218" spans="1:11" ht="13.9" x14ac:dyDescent="0.25">
      <c r="A218" s="164" t="s">
        <v>84</v>
      </c>
      <c r="B218" s="164"/>
      <c r="C218" s="164"/>
      <c r="D218" s="164"/>
      <c r="E218" s="164"/>
      <c r="F218" s="166"/>
      <c r="G218" s="164"/>
      <c r="H218" s="166"/>
      <c r="I218" s="164"/>
      <c r="J218" s="164"/>
      <c r="K218" s="167"/>
    </row>
    <row r="219" spans="1:11" ht="13.9" x14ac:dyDescent="0.25">
      <c r="A219" s="144" t="s">
        <v>83</v>
      </c>
      <c r="B219" s="41"/>
      <c r="C219" s="124"/>
      <c r="D219" s="161" t="s">
        <v>47</v>
      </c>
      <c r="E219" s="46" t="s">
        <v>79</v>
      </c>
      <c r="F219" s="61"/>
      <c r="G219" s="46"/>
      <c r="H219" s="44"/>
      <c r="I219" s="46">
        <v>15</v>
      </c>
      <c r="J219" s="46"/>
      <c r="K219" s="44"/>
    </row>
    <row r="220" spans="1:11" ht="13.9" x14ac:dyDescent="0.25">
      <c r="A220" s="92" t="s">
        <v>82</v>
      </c>
      <c r="B220" s="67"/>
      <c r="C220" s="125"/>
      <c r="D220" s="65" t="s">
        <v>34</v>
      </c>
      <c r="E220" s="84"/>
      <c r="F220" s="168">
        <v>0</v>
      </c>
      <c r="G220" s="54">
        <v>1</v>
      </c>
      <c r="H220" s="51">
        <f>SUM(F220*G220)</f>
        <v>0</v>
      </c>
      <c r="I220" s="59">
        <f>SUM(I219/60)</f>
        <v>0.25</v>
      </c>
      <c r="J220" s="54"/>
      <c r="K220" s="169">
        <v>0</v>
      </c>
    </row>
    <row r="221" spans="1:11" ht="13.9" x14ac:dyDescent="0.25">
      <c r="A221" s="146" t="s">
        <v>81</v>
      </c>
      <c r="B221" s="41"/>
      <c r="C221" s="41"/>
      <c r="D221" s="161" t="s">
        <v>47</v>
      </c>
      <c r="E221" s="46" t="s">
        <v>76</v>
      </c>
      <c r="F221" s="61"/>
      <c r="G221" s="46"/>
      <c r="H221" s="44"/>
      <c r="I221" s="46">
        <v>15</v>
      </c>
      <c r="J221" s="46"/>
      <c r="K221" s="145"/>
    </row>
    <row r="222" spans="1:11" ht="13.9" x14ac:dyDescent="0.25">
      <c r="A222" s="20" t="s">
        <v>45</v>
      </c>
      <c r="B222" s="67"/>
      <c r="C222" s="67"/>
      <c r="D222" s="68" t="s">
        <v>34</v>
      </c>
      <c r="E222" s="49" t="s">
        <v>75</v>
      </c>
      <c r="F222" s="168">
        <v>0</v>
      </c>
      <c r="G222" s="54">
        <v>1</v>
      </c>
      <c r="H222" s="51">
        <f>SUM(F222*G222)</f>
        <v>0</v>
      </c>
      <c r="I222" s="59">
        <f>SUM(I221/60)</f>
        <v>0.25</v>
      </c>
      <c r="J222" s="54"/>
      <c r="K222" s="59">
        <v>0</v>
      </c>
    </row>
    <row r="223" spans="1:11" ht="13.9" x14ac:dyDescent="0.25">
      <c r="A223" s="153" t="s">
        <v>80</v>
      </c>
      <c r="B223" s="41"/>
      <c r="C223" s="41"/>
      <c r="D223" s="42" t="s">
        <v>47</v>
      </c>
      <c r="E223" s="42" t="s">
        <v>79</v>
      </c>
      <c r="F223" s="44"/>
      <c r="G223" s="46"/>
      <c r="H223" s="44"/>
      <c r="I223" s="46">
        <v>15</v>
      </c>
      <c r="J223" s="46"/>
      <c r="K223" s="170"/>
    </row>
    <row r="224" spans="1:11" ht="13.9" x14ac:dyDescent="0.25">
      <c r="A224" s="48" t="s">
        <v>78</v>
      </c>
      <c r="B224" s="48"/>
      <c r="C224" s="48"/>
      <c r="D224" s="60" t="s">
        <v>34</v>
      </c>
      <c r="E224" s="114"/>
      <c r="F224" s="171">
        <v>0</v>
      </c>
      <c r="G224" s="54">
        <v>1</v>
      </c>
      <c r="H224" s="51">
        <f>SUM(F224*G224)</f>
        <v>0</v>
      </c>
      <c r="I224" s="59">
        <f>SUM(I223/60)</f>
        <v>0.25</v>
      </c>
      <c r="J224" s="54"/>
      <c r="K224" s="172">
        <v>0</v>
      </c>
    </row>
    <row r="225" spans="1:11" ht="13.9" x14ac:dyDescent="0.25">
      <c r="A225" s="153" t="s">
        <v>77</v>
      </c>
      <c r="B225" s="41"/>
      <c r="C225" s="41"/>
      <c r="D225" s="42" t="s">
        <v>47</v>
      </c>
      <c r="E225" s="46" t="s">
        <v>76</v>
      </c>
      <c r="F225" s="61"/>
      <c r="G225" s="46">
        <v>1</v>
      </c>
      <c r="H225" s="44"/>
      <c r="I225" s="46">
        <v>15</v>
      </c>
      <c r="J225" s="46"/>
      <c r="K225" s="170"/>
    </row>
    <row r="226" spans="1:11" ht="13.9" x14ac:dyDescent="0.25">
      <c r="A226" s="67" t="s">
        <v>45</v>
      </c>
      <c r="B226" s="67"/>
      <c r="C226" s="67"/>
      <c r="D226" s="50" t="s">
        <v>34</v>
      </c>
      <c r="E226" s="49" t="s">
        <v>75</v>
      </c>
      <c r="F226" s="98">
        <v>0</v>
      </c>
      <c r="G226" s="49">
        <v>1</v>
      </c>
      <c r="H226" s="53">
        <v>0</v>
      </c>
      <c r="I226" s="72">
        <f>SUM(I225/60)</f>
        <v>0.25</v>
      </c>
      <c r="J226" s="49"/>
      <c r="K226" s="169">
        <v>0</v>
      </c>
    </row>
    <row r="227" spans="1:11" ht="13.9" x14ac:dyDescent="0.25">
      <c r="A227" s="173" t="s">
        <v>74</v>
      </c>
      <c r="B227" s="41"/>
      <c r="C227" s="41"/>
      <c r="D227" s="42" t="s">
        <v>47</v>
      </c>
      <c r="E227" s="46" t="s">
        <v>73</v>
      </c>
      <c r="F227" s="44"/>
      <c r="G227" s="46"/>
      <c r="H227" s="44"/>
      <c r="I227" s="46">
        <v>15</v>
      </c>
      <c r="J227" s="46"/>
      <c r="K227" s="170"/>
    </row>
    <row r="228" spans="1:11" ht="13.9" x14ac:dyDescent="0.25">
      <c r="A228" s="48"/>
      <c r="B228" s="48"/>
      <c r="C228" s="48"/>
      <c r="D228" s="60" t="s">
        <v>34</v>
      </c>
      <c r="E228" s="84"/>
      <c r="F228" s="51">
        <v>0</v>
      </c>
      <c r="G228" s="54">
        <v>1</v>
      </c>
      <c r="H228" s="51">
        <f>SUM(F228*G228)</f>
        <v>0</v>
      </c>
      <c r="I228" s="59">
        <f>SUM(I227/60)</f>
        <v>0.25</v>
      </c>
      <c r="J228" s="54"/>
      <c r="K228" s="172">
        <v>0</v>
      </c>
    </row>
    <row r="229" spans="1:11" ht="13.9" x14ac:dyDescent="0.25">
      <c r="A229" s="173" t="s">
        <v>72</v>
      </c>
      <c r="B229" s="41"/>
      <c r="C229" s="41"/>
      <c r="D229" s="108" t="s">
        <v>47</v>
      </c>
      <c r="E229" s="46" t="s">
        <v>71</v>
      </c>
      <c r="F229" s="61"/>
      <c r="G229" s="46"/>
      <c r="H229" s="44"/>
      <c r="I229" s="46">
        <v>15</v>
      </c>
      <c r="J229" s="46"/>
      <c r="K229" s="170"/>
    </row>
    <row r="230" spans="1:11" ht="13.9" x14ac:dyDescent="0.25">
      <c r="A230" s="67"/>
      <c r="B230" s="67"/>
      <c r="C230" s="67"/>
      <c r="D230" s="112" t="s">
        <v>34</v>
      </c>
      <c r="E230" s="50" t="s">
        <v>70</v>
      </c>
      <c r="F230" s="98">
        <v>0</v>
      </c>
      <c r="G230" s="49">
        <v>1</v>
      </c>
      <c r="H230" s="53">
        <f>SUM(F230*G230)</f>
        <v>0</v>
      </c>
      <c r="I230" s="72">
        <f>SUM(I229/60)</f>
        <v>0.25</v>
      </c>
      <c r="J230" s="49"/>
      <c r="K230" s="169">
        <v>0</v>
      </c>
    </row>
    <row r="231" spans="1:11" ht="13.9" x14ac:dyDescent="0.25">
      <c r="A231" s="146" t="s">
        <v>69</v>
      </c>
      <c r="B231" s="41"/>
      <c r="C231" s="41"/>
      <c r="D231" s="42" t="s">
        <v>47</v>
      </c>
      <c r="E231" s="46" t="s">
        <v>68</v>
      </c>
      <c r="F231" s="44"/>
      <c r="G231" s="46"/>
      <c r="H231" s="44"/>
      <c r="I231" s="46">
        <v>15</v>
      </c>
      <c r="J231" s="46"/>
      <c r="K231" s="170"/>
    </row>
    <row r="232" spans="1:11" ht="13.9" x14ac:dyDescent="0.25">
      <c r="A232" s="92" t="s">
        <v>45</v>
      </c>
      <c r="B232" s="48"/>
      <c r="C232" s="48"/>
      <c r="D232" s="60" t="s">
        <v>39</v>
      </c>
      <c r="E232" s="54" t="s">
        <v>67</v>
      </c>
      <c r="F232" s="171">
        <v>0</v>
      </c>
      <c r="G232" s="54">
        <v>1</v>
      </c>
      <c r="H232" s="51">
        <f>SUM(F232*G232)</f>
        <v>0</v>
      </c>
      <c r="I232" s="59">
        <f>SUM(I231/60)</f>
        <v>0.25</v>
      </c>
      <c r="J232" s="54"/>
      <c r="K232" s="172">
        <f>SUM(H232*I232)</f>
        <v>0</v>
      </c>
    </row>
    <row r="233" spans="1:11" ht="13.9" x14ac:dyDescent="0.25">
      <c r="A233" s="153" t="s">
        <v>66</v>
      </c>
      <c r="B233" s="41"/>
      <c r="C233" s="41"/>
      <c r="D233" s="108" t="s">
        <v>47</v>
      </c>
      <c r="E233" s="42"/>
      <c r="F233" s="61"/>
      <c r="G233" s="46"/>
      <c r="H233" s="44"/>
      <c r="I233" s="46">
        <v>15</v>
      </c>
      <c r="J233" s="46"/>
      <c r="K233" s="170"/>
    </row>
    <row r="234" spans="1:11" ht="13.9" x14ac:dyDescent="0.25">
      <c r="A234" s="48" t="s">
        <v>65</v>
      </c>
      <c r="B234" s="48"/>
      <c r="C234" s="48"/>
      <c r="D234" s="126" t="s">
        <v>39</v>
      </c>
      <c r="E234" s="49" t="s">
        <v>64</v>
      </c>
      <c r="F234" s="58">
        <v>0</v>
      </c>
      <c r="G234" s="54">
        <v>1</v>
      </c>
      <c r="H234" s="51">
        <f>SUM(F234*G234)</f>
        <v>0</v>
      </c>
      <c r="I234" s="59">
        <f>SUM(I233/60)</f>
        <v>0.25</v>
      </c>
      <c r="J234" s="54"/>
      <c r="K234" s="172">
        <f>SUM(H234*I234)</f>
        <v>0</v>
      </c>
    </row>
    <row r="235" spans="1:11" ht="13.9" x14ac:dyDescent="0.25">
      <c r="A235" s="144" t="s">
        <v>63</v>
      </c>
      <c r="B235" s="41"/>
      <c r="C235" s="41"/>
      <c r="D235" s="108" t="s">
        <v>47</v>
      </c>
      <c r="E235" s="46" t="s">
        <v>62</v>
      </c>
      <c r="F235" s="61"/>
      <c r="G235" s="46"/>
      <c r="H235" s="44"/>
      <c r="I235" s="46">
        <v>20</v>
      </c>
      <c r="J235" s="46"/>
      <c r="K235" s="61"/>
    </row>
    <row r="236" spans="1:11" ht="13.9" x14ac:dyDescent="0.25">
      <c r="A236" s="67" t="s">
        <v>57</v>
      </c>
      <c r="B236" s="67"/>
      <c r="C236" s="67"/>
      <c r="D236" s="112" t="s">
        <v>39</v>
      </c>
      <c r="E236" s="49" t="s">
        <v>61</v>
      </c>
      <c r="F236" s="98">
        <v>0</v>
      </c>
      <c r="G236" s="49">
        <v>1</v>
      </c>
      <c r="H236" s="53">
        <f>SUM(F236*G236)</f>
        <v>0</v>
      </c>
      <c r="I236" s="72">
        <f>SUM(I235/60)</f>
        <v>0.33333333333333331</v>
      </c>
      <c r="J236" s="67"/>
      <c r="K236" s="98">
        <f>SUM(H236*I236)</f>
        <v>0</v>
      </c>
    </row>
    <row r="237" spans="1:11" ht="24" customHeight="1" x14ac:dyDescent="0.25">
      <c r="A237" s="92"/>
      <c r="B237" s="48"/>
      <c r="C237" s="125"/>
      <c r="D237" s="126"/>
      <c r="E237" s="174"/>
      <c r="F237" s="58"/>
      <c r="G237" s="54"/>
      <c r="H237" s="51"/>
      <c r="I237" s="59"/>
      <c r="J237" s="48"/>
      <c r="K237" s="58"/>
    </row>
    <row r="238" spans="1:11" ht="18.600000000000001" customHeight="1" x14ac:dyDescent="0.25">
      <c r="A238" s="148" t="s">
        <v>33</v>
      </c>
      <c r="B238" s="100"/>
      <c r="C238" s="149"/>
      <c r="D238" s="100"/>
      <c r="E238" s="100"/>
      <c r="F238" s="150">
        <f>SUM(F232,F224,F220,F217,F215,F213,F211,F209,F207,F205,F203,F201)</f>
        <v>0</v>
      </c>
      <c r="G238" s="100"/>
      <c r="H238" s="101">
        <f>SUM(H201,H203,H205,H207,H209,H211,H213,H215,H217,H220,H222,H224,H226,H228,H230,H232,H234,H236)</f>
        <v>0</v>
      </c>
      <c r="I238" s="175"/>
      <c r="J238" s="175"/>
      <c r="K238" s="101">
        <f>SUM(K201,K203,K205,K207,K209,K211,K213,K215,K217,K220,K222,K224,K226,K228,K230,K232,K234,K236)</f>
        <v>0</v>
      </c>
    </row>
    <row r="239" spans="1:11" s="2" customFormat="1" ht="48" customHeight="1" x14ac:dyDescent="0.25">
      <c r="A239" s="18"/>
      <c r="B239" s="213"/>
      <c r="C239" s="214"/>
      <c r="D239" s="214"/>
      <c r="E239" s="215"/>
      <c r="F239" s="218"/>
      <c r="G239" s="219"/>
      <c r="H239" s="218"/>
      <c r="I239" s="220"/>
      <c r="J239" s="220"/>
      <c r="K239" s="221"/>
    </row>
    <row r="240" spans="1:11" ht="24.6" customHeight="1" x14ac:dyDescent="0.25">
      <c r="A240" s="20"/>
      <c r="B240" s="216"/>
      <c r="C240" s="216"/>
      <c r="D240" s="216"/>
      <c r="E240" s="217"/>
      <c r="F240" s="76" t="s">
        <v>60</v>
      </c>
      <c r="G240" s="22"/>
      <c r="H240" s="25"/>
      <c r="I240" s="26"/>
      <c r="J240" s="26"/>
      <c r="K240" s="151"/>
    </row>
    <row r="241" spans="1:11" ht="20.45" customHeight="1" x14ac:dyDescent="0.3">
      <c r="A241" s="28"/>
      <c r="B241" s="29"/>
      <c r="C241" s="30"/>
      <c r="D241" s="31"/>
      <c r="E241" s="30"/>
      <c r="F241" s="222"/>
      <c r="G241" s="220"/>
      <c r="H241" s="220"/>
      <c r="I241" s="220"/>
      <c r="J241" s="220"/>
      <c r="K241" s="221"/>
    </row>
    <row r="242" spans="1:11" ht="56.1" customHeight="1" x14ac:dyDescent="0.25">
      <c r="A242" s="32"/>
      <c r="B242" s="45"/>
      <c r="C242" s="152"/>
      <c r="D242" s="79"/>
      <c r="E242" s="79"/>
      <c r="F242" s="80"/>
      <c r="G242" s="81"/>
      <c r="H242" s="80"/>
      <c r="I242" s="79"/>
      <c r="J242" s="82"/>
      <c r="K242" s="83"/>
    </row>
    <row r="243" spans="1:11" ht="13.9" x14ac:dyDescent="0.25">
      <c r="A243" s="164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</row>
    <row r="244" spans="1:11" ht="13.9" x14ac:dyDescent="0.25">
      <c r="A244" s="176" t="s">
        <v>59</v>
      </c>
      <c r="B244" s="124"/>
      <c r="C244" s="41"/>
      <c r="D244" s="108" t="s">
        <v>47</v>
      </c>
      <c r="E244" s="42" t="s">
        <v>58</v>
      </c>
      <c r="F244" s="61"/>
      <c r="G244" s="46"/>
      <c r="H244" s="177"/>
      <c r="I244" s="46">
        <v>15</v>
      </c>
      <c r="J244" s="110"/>
      <c r="K244" s="61"/>
    </row>
    <row r="245" spans="1:11" ht="13.9" x14ac:dyDescent="0.25">
      <c r="A245" s="67" t="s">
        <v>57</v>
      </c>
      <c r="B245" s="154"/>
      <c r="C245" s="67"/>
      <c r="D245" s="112" t="s">
        <v>39</v>
      </c>
      <c r="E245" s="178" t="s">
        <v>56</v>
      </c>
      <c r="F245" s="98">
        <v>0</v>
      </c>
      <c r="G245" s="49">
        <v>1</v>
      </c>
      <c r="H245" s="179">
        <f>SUM(F245*G245)</f>
        <v>0</v>
      </c>
      <c r="I245" s="72">
        <f>SUM(I244/60)</f>
        <v>0.25</v>
      </c>
      <c r="J245" s="113"/>
      <c r="K245" s="98">
        <f>SUM(H245*I245)</f>
        <v>0</v>
      </c>
    </row>
    <row r="246" spans="1:11" ht="13.9" x14ac:dyDescent="0.25">
      <c r="A246" s="144" t="s">
        <v>55</v>
      </c>
      <c r="B246" s="41"/>
      <c r="C246" s="41"/>
      <c r="D246" s="108" t="s">
        <v>47</v>
      </c>
      <c r="E246" s="60" t="s">
        <v>54</v>
      </c>
      <c r="F246" s="61"/>
      <c r="G246" s="41"/>
      <c r="H246" s="177"/>
      <c r="I246" s="46">
        <v>15</v>
      </c>
      <c r="J246" s="110"/>
      <c r="K246" s="61"/>
    </row>
    <row r="247" spans="1:11" ht="13.9" x14ac:dyDescent="0.25">
      <c r="A247" s="67" t="s">
        <v>45</v>
      </c>
      <c r="B247" s="67"/>
      <c r="C247" s="67"/>
      <c r="D247" s="112" t="s">
        <v>39</v>
      </c>
      <c r="E247" s="60" t="s">
        <v>53</v>
      </c>
      <c r="F247" s="98">
        <v>0</v>
      </c>
      <c r="G247" s="49">
        <v>1</v>
      </c>
      <c r="H247" s="179">
        <f>SUM(F247*G247)</f>
        <v>0</v>
      </c>
      <c r="I247" s="72">
        <f>SUM(I246/60)</f>
        <v>0.25</v>
      </c>
      <c r="J247" s="113"/>
      <c r="K247" s="98">
        <f>SUM(H247*I247)</f>
        <v>0</v>
      </c>
    </row>
    <row r="248" spans="1:11" ht="13.9" x14ac:dyDescent="0.25">
      <c r="A248" s="173" t="s">
        <v>52</v>
      </c>
      <c r="B248" s="41"/>
      <c r="C248" s="41"/>
      <c r="D248" s="108" t="s">
        <v>47</v>
      </c>
      <c r="E248" s="140" t="s">
        <v>51</v>
      </c>
      <c r="F248" s="61"/>
      <c r="G248" s="46"/>
      <c r="H248" s="177"/>
      <c r="I248" s="46">
        <v>15</v>
      </c>
      <c r="J248" s="110"/>
      <c r="K248" s="61"/>
    </row>
    <row r="249" spans="1:11" ht="13.9" x14ac:dyDescent="0.25">
      <c r="A249" s="71" t="s">
        <v>45</v>
      </c>
      <c r="B249" s="67"/>
      <c r="C249" s="67"/>
      <c r="D249" s="112" t="s">
        <v>39</v>
      </c>
      <c r="E249" s="99"/>
      <c r="F249" s="165">
        <v>0</v>
      </c>
      <c r="G249" s="49">
        <v>1</v>
      </c>
      <c r="H249" s="179">
        <f>SUM(F249*G249)</f>
        <v>0</v>
      </c>
      <c r="I249" s="72">
        <f>SUM(I248/60)</f>
        <v>0.25</v>
      </c>
      <c r="J249" s="113"/>
      <c r="K249" s="98">
        <f>SUM(H249*I249)</f>
        <v>0</v>
      </c>
    </row>
    <row r="250" spans="1:11" ht="13.9" x14ac:dyDescent="0.25">
      <c r="A250" s="180" t="s">
        <v>50</v>
      </c>
      <c r="B250" s="48"/>
      <c r="C250" s="48"/>
      <c r="D250" s="126" t="s">
        <v>47</v>
      </c>
      <c r="E250" s="139" t="s">
        <v>46</v>
      </c>
      <c r="F250" s="58"/>
      <c r="G250" s="54"/>
      <c r="H250" s="181"/>
      <c r="I250" s="54">
        <v>360</v>
      </c>
      <c r="J250" s="95"/>
      <c r="K250" s="58"/>
    </row>
    <row r="251" spans="1:11" ht="13.9" x14ac:dyDescent="0.25">
      <c r="A251" s="84" t="s">
        <v>49</v>
      </c>
      <c r="B251" s="48"/>
      <c r="C251" s="48"/>
      <c r="D251" s="126" t="s">
        <v>39</v>
      </c>
      <c r="E251" s="99"/>
      <c r="F251" s="168">
        <v>0</v>
      </c>
      <c r="G251" s="54">
        <v>1</v>
      </c>
      <c r="H251" s="181">
        <f>SUM(F251*G251)</f>
        <v>0</v>
      </c>
      <c r="I251" s="51">
        <f>SUM(I250/60)</f>
        <v>6</v>
      </c>
      <c r="J251" s="95"/>
      <c r="K251" s="58">
        <f>SUM(H251*I251)</f>
        <v>0</v>
      </c>
    </row>
    <row r="252" spans="1:11" ht="13.9" x14ac:dyDescent="0.25">
      <c r="A252" s="153" t="s">
        <v>48</v>
      </c>
      <c r="B252" s="41"/>
      <c r="C252" s="41"/>
      <c r="D252" s="108" t="s">
        <v>47</v>
      </c>
      <c r="E252" s="140" t="s">
        <v>46</v>
      </c>
      <c r="F252" s="61"/>
      <c r="G252" s="46"/>
      <c r="H252" s="177"/>
      <c r="I252" s="46">
        <v>60</v>
      </c>
      <c r="J252" s="110"/>
      <c r="K252" s="61"/>
    </row>
    <row r="253" spans="1:11" ht="13.9" x14ac:dyDescent="0.25">
      <c r="A253" s="67" t="s">
        <v>45</v>
      </c>
      <c r="B253" s="67"/>
      <c r="C253" s="67"/>
      <c r="D253" s="112" t="s">
        <v>39</v>
      </c>
      <c r="E253" s="178" t="s">
        <v>44</v>
      </c>
      <c r="F253" s="165">
        <v>0</v>
      </c>
      <c r="G253" s="49">
        <v>1</v>
      </c>
      <c r="H253" s="179">
        <f>SUM(F253*G253)</f>
        <v>0</v>
      </c>
      <c r="I253" s="53">
        <f>SUM(I252/60)</f>
        <v>1</v>
      </c>
      <c r="J253" s="113"/>
      <c r="K253" s="98">
        <f>SUM(H253*I253)</f>
        <v>0</v>
      </c>
    </row>
    <row r="254" spans="1:11" ht="13.9" x14ac:dyDescent="0.25">
      <c r="A254" s="182" t="s">
        <v>43</v>
      </c>
      <c r="B254" s="48"/>
      <c r="C254" s="48"/>
      <c r="D254" s="60" t="s">
        <v>42</v>
      </c>
      <c r="E254" s="60" t="s">
        <v>41</v>
      </c>
      <c r="F254" s="51"/>
      <c r="G254" s="85"/>
      <c r="H254" s="181"/>
      <c r="I254" s="54">
        <v>20</v>
      </c>
      <c r="J254" s="95"/>
      <c r="K254" s="51"/>
    </row>
    <row r="255" spans="1:11" ht="13.9" x14ac:dyDescent="0.25">
      <c r="A255" s="47" t="s">
        <v>40</v>
      </c>
      <c r="B255" s="48"/>
      <c r="C255" s="48"/>
      <c r="D255" s="60" t="s">
        <v>39</v>
      </c>
      <c r="E255" s="65" t="s">
        <v>38</v>
      </c>
      <c r="F255" s="51">
        <v>0</v>
      </c>
      <c r="G255" s="85">
        <v>2</v>
      </c>
      <c r="H255" s="181">
        <f>SUM(F255*G255)</f>
        <v>0</v>
      </c>
      <c r="I255" s="59">
        <f>SUM(I254/60)</f>
        <v>0.33333333333333331</v>
      </c>
      <c r="J255" s="95"/>
      <c r="K255" s="51">
        <f>SUM(H255*I255)</f>
        <v>0</v>
      </c>
    </row>
    <row r="256" spans="1:11" ht="13.9" x14ac:dyDescent="0.25">
      <c r="A256" s="153" t="s">
        <v>37</v>
      </c>
      <c r="B256" s="41"/>
      <c r="C256" s="41"/>
      <c r="D256" s="42" t="s">
        <v>36</v>
      </c>
      <c r="E256" s="42" t="s">
        <v>35</v>
      </c>
      <c r="F256" s="44"/>
      <c r="G256" s="46"/>
      <c r="H256" s="44"/>
      <c r="I256" s="46">
        <v>15</v>
      </c>
      <c r="J256" s="46"/>
      <c r="K256" s="61"/>
    </row>
    <row r="257" spans="1:21" ht="13.9" x14ac:dyDescent="0.25">
      <c r="A257" s="96"/>
      <c r="B257" s="67"/>
      <c r="C257" s="67"/>
      <c r="D257" s="50" t="s">
        <v>34</v>
      </c>
      <c r="E257" s="68"/>
      <c r="F257" s="53">
        <v>0</v>
      </c>
      <c r="G257" s="49">
        <v>1</v>
      </c>
      <c r="H257" s="179">
        <f>SUM(F257*G257)</f>
        <v>0</v>
      </c>
      <c r="I257" s="72">
        <f>SUM(I256/60)</f>
        <v>0.25</v>
      </c>
      <c r="J257" s="49"/>
      <c r="K257" s="98">
        <f>SUM(H257*I257)</f>
        <v>0</v>
      </c>
    </row>
    <row r="258" spans="1:21" ht="13.9" x14ac:dyDescent="0.25">
      <c r="A258" s="41"/>
      <c r="B258" s="41"/>
      <c r="C258" s="41"/>
      <c r="D258" s="42"/>
      <c r="E258" s="42"/>
      <c r="F258" s="44"/>
      <c r="G258" s="46"/>
      <c r="H258" s="44"/>
      <c r="I258" s="46"/>
      <c r="J258" s="46"/>
      <c r="K258" s="61"/>
    </row>
    <row r="259" spans="1:21" ht="13.9" x14ac:dyDescent="0.25">
      <c r="A259" s="71"/>
      <c r="B259" s="67"/>
      <c r="C259" s="67"/>
      <c r="D259" s="50"/>
      <c r="E259" s="68"/>
      <c r="F259" s="53"/>
      <c r="G259" s="49"/>
      <c r="H259" s="53"/>
      <c r="I259" s="53"/>
      <c r="J259" s="49"/>
      <c r="K259" s="98"/>
    </row>
    <row r="260" spans="1:21" ht="13.9" x14ac:dyDescent="0.25">
      <c r="A260" s="40"/>
      <c r="B260" s="41"/>
      <c r="C260" s="41"/>
      <c r="D260" s="60"/>
      <c r="E260" s="46"/>
      <c r="F260" s="61"/>
      <c r="G260" s="46"/>
      <c r="H260" s="44"/>
      <c r="I260" s="46"/>
      <c r="J260" s="46"/>
      <c r="K260" s="61"/>
    </row>
    <row r="261" spans="1:21" ht="13.9" x14ac:dyDescent="0.25">
      <c r="A261" s="48"/>
      <c r="B261" s="48"/>
      <c r="C261" s="48"/>
      <c r="D261" s="54"/>
      <c r="E261" s="60"/>
      <c r="F261" s="58"/>
      <c r="G261" s="54"/>
      <c r="H261" s="51"/>
      <c r="I261" s="54"/>
      <c r="J261" s="54"/>
      <c r="K261" s="58"/>
    </row>
    <row r="262" spans="1:21" ht="13.9" x14ac:dyDescent="0.25">
      <c r="A262" s="87"/>
      <c r="B262" s="67"/>
      <c r="C262" s="67"/>
      <c r="D262" s="49"/>
      <c r="E262" s="50"/>
      <c r="F262" s="98"/>
      <c r="G262" s="49"/>
      <c r="H262" s="53"/>
      <c r="I262" s="49"/>
      <c r="J262" s="49"/>
      <c r="K262" s="98"/>
    </row>
    <row r="263" spans="1:21" ht="13.9" x14ac:dyDescent="0.25">
      <c r="A263" s="40"/>
      <c r="B263" s="124"/>
      <c r="C263" s="41"/>
      <c r="D263" s="60"/>
      <c r="E263" s="46"/>
      <c r="F263" s="61"/>
      <c r="G263" s="46"/>
      <c r="H263" s="183"/>
      <c r="I263" s="46"/>
      <c r="J263" s="46"/>
      <c r="K263" s="61"/>
    </row>
    <row r="264" spans="1:21" ht="13.9" x14ac:dyDescent="0.25">
      <c r="A264" s="48"/>
      <c r="B264" s="125"/>
      <c r="C264" s="48"/>
      <c r="D264" s="60"/>
      <c r="E264" s="60"/>
      <c r="F264" s="58"/>
      <c r="G264" s="54"/>
      <c r="H264" s="184"/>
      <c r="I264" s="54"/>
      <c r="J264" s="54"/>
      <c r="K264" s="58"/>
    </row>
    <row r="265" spans="1:21" ht="13.9" x14ac:dyDescent="0.25">
      <c r="A265" s="87"/>
      <c r="B265" s="154"/>
      <c r="C265" s="67"/>
      <c r="D265" s="71"/>
      <c r="E265" s="50"/>
      <c r="F265" s="98"/>
      <c r="G265" s="49"/>
      <c r="H265" s="185"/>
      <c r="I265" s="49"/>
      <c r="J265" s="49"/>
      <c r="K265" s="98"/>
    </row>
    <row r="266" spans="1:21" ht="13.9" x14ac:dyDescent="0.25">
      <c r="A266" s="186"/>
      <c r="B266" s="41"/>
      <c r="C266" s="41"/>
      <c r="D266" s="41"/>
      <c r="E266" s="46"/>
      <c r="F266" s="61"/>
      <c r="G266" s="46"/>
      <c r="H266" s="183"/>
      <c r="I266" s="46"/>
      <c r="J266" s="46"/>
      <c r="K266" s="61"/>
    </row>
    <row r="267" spans="1:21" ht="13.9" x14ac:dyDescent="0.25">
      <c r="A267" s="60"/>
      <c r="B267" s="48"/>
      <c r="C267" s="48"/>
      <c r="D267" s="48"/>
      <c r="E267" s="60"/>
      <c r="F267" s="58"/>
      <c r="G267" s="54"/>
      <c r="H267" s="184"/>
      <c r="I267" s="59"/>
      <c r="J267" s="54"/>
      <c r="K267" s="58"/>
    </row>
    <row r="268" spans="1:21" ht="13.9" x14ac:dyDescent="0.25">
      <c r="A268" s="50"/>
      <c r="B268" s="67"/>
      <c r="C268" s="67"/>
      <c r="D268" s="71"/>
      <c r="E268" s="50"/>
      <c r="F268" s="98"/>
      <c r="G268" s="49"/>
      <c r="H268" s="185"/>
      <c r="I268" s="72"/>
      <c r="J268" s="49"/>
      <c r="K268" s="98"/>
      <c r="U268" s="206"/>
    </row>
    <row r="269" spans="1:21" ht="13.9" x14ac:dyDescent="0.25">
      <c r="A269" s="40"/>
      <c r="B269" s="41"/>
      <c r="C269" s="41"/>
      <c r="D269" s="60"/>
      <c r="E269" s="46"/>
      <c r="F269" s="61"/>
      <c r="G269" s="46"/>
      <c r="H269" s="183"/>
      <c r="I269" s="46"/>
      <c r="J269" s="46"/>
      <c r="K269" s="61"/>
    </row>
    <row r="270" spans="1:21" ht="13.9" x14ac:dyDescent="0.25">
      <c r="A270" s="92"/>
      <c r="B270" s="48"/>
      <c r="C270" s="48"/>
      <c r="D270" s="54"/>
      <c r="E270" s="89"/>
      <c r="F270" s="168"/>
      <c r="G270" s="54"/>
      <c r="H270" s="51"/>
      <c r="I270" s="51"/>
      <c r="J270" s="54"/>
      <c r="K270" s="58"/>
    </row>
    <row r="271" spans="1:21" ht="13.9" x14ac:dyDescent="0.25">
      <c r="A271" s="96"/>
      <c r="B271" s="67"/>
      <c r="C271" s="67"/>
      <c r="D271" s="49"/>
      <c r="E271" s="50"/>
      <c r="F271" s="98"/>
      <c r="G271" s="49"/>
      <c r="H271" s="185"/>
      <c r="I271" s="72"/>
      <c r="J271" s="49"/>
      <c r="K271" s="98"/>
    </row>
    <row r="272" spans="1:21" ht="13.9" x14ac:dyDescent="0.25">
      <c r="A272" s="47"/>
      <c r="B272" s="48"/>
      <c r="C272" s="48"/>
      <c r="D272" s="48"/>
      <c r="E272" s="60"/>
      <c r="F272" s="58"/>
      <c r="G272" s="54"/>
      <c r="H272" s="51"/>
      <c r="I272" s="54"/>
      <c r="J272" s="54"/>
      <c r="K272" s="58"/>
    </row>
    <row r="273" spans="1:11" ht="13.9" x14ac:dyDescent="0.25">
      <c r="A273" s="48"/>
      <c r="B273" s="48"/>
      <c r="C273" s="48"/>
      <c r="D273" s="48"/>
      <c r="E273" s="60"/>
      <c r="F273" s="58"/>
      <c r="G273" s="54"/>
      <c r="H273" s="51"/>
      <c r="I273" s="54"/>
      <c r="J273" s="54"/>
      <c r="K273" s="58"/>
    </row>
    <row r="274" spans="1:11" ht="13.9" x14ac:dyDescent="0.25">
      <c r="A274" s="67"/>
      <c r="B274" s="67"/>
      <c r="C274" s="67"/>
      <c r="D274" s="67"/>
      <c r="E274" s="50"/>
      <c r="F274" s="98"/>
      <c r="G274" s="49"/>
      <c r="H274" s="53"/>
      <c r="I274" s="49"/>
      <c r="J274" s="49"/>
      <c r="K274" s="98"/>
    </row>
    <row r="275" spans="1:11" ht="13.9" x14ac:dyDescent="0.25">
      <c r="A275" s="47"/>
      <c r="B275" s="48"/>
      <c r="C275" s="48"/>
      <c r="D275" s="48"/>
      <c r="E275" s="60"/>
      <c r="F275" s="58"/>
      <c r="G275" s="54"/>
      <c r="H275" s="51"/>
      <c r="I275" s="54"/>
      <c r="J275" s="54"/>
      <c r="K275" s="58"/>
    </row>
    <row r="276" spans="1:11" ht="13.9" x14ac:dyDescent="0.25">
      <c r="A276" s="48"/>
      <c r="B276" s="48"/>
      <c r="C276" s="48"/>
      <c r="D276" s="48"/>
      <c r="E276" s="60"/>
      <c r="F276" s="58"/>
      <c r="G276" s="54"/>
      <c r="H276" s="51"/>
      <c r="I276" s="54"/>
      <c r="J276" s="54"/>
      <c r="K276" s="58"/>
    </row>
    <row r="277" spans="1:11" ht="13.9" x14ac:dyDescent="0.25">
      <c r="A277" s="67"/>
      <c r="B277" s="67"/>
      <c r="C277" s="67"/>
      <c r="D277" s="67"/>
      <c r="E277" s="50"/>
      <c r="F277" s="98"/>
      <c r="G277" s="49"/>
      <c r="H277" s="53"/>
      <c r="I277" s="49"/>
      <c r="J277" s="49"/>
      <c r="K277" s="98"/>
    </row>
    <row r="278" spans="1:11" ht="13.9" x14ac:dyDescent="0.25">
      <c r="A278" s="47"/>
      <c r="B278" s="48"/>
      <c r="C278" s="48"/>
      <c r="D278" s="48"/>
      <c r="E278" s="60"/>
      <c r="F278" s="58"/>
      <c r="G278" s="54"/>
      <c r="H278" s="51"/>
      <c r="I278" s="54"/>
      <c r="J278" s="54"/>
      <c r="K278" s="58"/>
    </row>
    <row r="279" spans="1:11" ht="13.9" x14ac:dyDescent="0.25">
      <c r="A279" s="47"/>
      <c r="B279" s="48"/>
      <c r="C279" s="48"/>
      <c r="D279" s="48"/>
      <c r="E279" s="60"/>
      <c r="F279" s="58"/>
      <c r="G279" s="54"/>
      <c r="H279" s="51"/>
      <c r="I279" s="54"/>
      <c r="J279" s="54"/>
      <c r="K279" s="58"/>
    </row>
    <row r="280" spans="1:11" s="2" customFormat="1" ht="12" customHeight="1" x14ac:dyDescent="0.25">
      <c r="A280" s="48"/>
      <c r="B280" s="48"/>
      <c r="C280" s="48"/>
      <c r="D280" s="48"/>
      <c r="E280" s="60"/>
      <c r="F280" s="58"/>
      <c r="G280" s="54"/>
      <c r="H280" s="51"/>
      <c r="I280" s="54"/>
      <c r="J280" s="54"/>
      <c r="K280" s="58"/>
    </row>
    <row r="281" spans="1:11" ht="13.9" x14ac:dyDescent="0.25">
      <c r="A281" s="148" t="s">
        <v>33</v>
      </c>
      <c r="B281" s="100"/>
      <c r="C281" s="149"/>
      <c r="D281" s="100"/>
      <c r="E281" s="100"/>
      <c r="F281" s="101">
        <v>0</v>
      </c>
      <c r="G281" s="100"/>
      <c r="H281" s="101">
        <f>SUM(H245,H247,H249,H251,H253,H255,H257)</f>
        <v>0</v>
      </c>
      <c r="I281" s="175"/>
      <c r="J281" s="175"/>
      <c r="K281" s="101">
        <f>SUM(K245,K247,K249,K251,K253,K255,K257)</f>
        <v>0</v>
      </c>
    </row>
    <row r="282" spans="1:11" ht="13.9" x14ac:dyDescent="0.25">
      <c r="A282" s="148" t="s">
        <v>32</v>
      </c>
      <c r="B282" s="100"/>
      <c r="C282" s="149"/>
      <c r="D282" s="100"/>
      <c r="E282" s="175"/>
      <c r="F282" s="235"/>
      <c r="G282" s="175"/>
      <c r="H282" s="150">
        <f>SUM(H195,H152,H113,H67,H29,H281,H238)</f>
        <v>174674</v>
      </c>
      <c r="I282" s="175"/>
      <c r="J282" s="175"/>
      <c r="K282" s="150">
        <f>SUM(K29,K67,K113,K152,K195,K238,K281)</f>
        <v>154631.15</v>
      </c>
    </row>
    <row r="283" spans="1:11" ht="13.9" x14ac:dyDescent="0.25">
      <c r="A283" s="127"/>
      <c r="K283" s="166"/>
    </row>
    <row r="284" spans="1:11" ht="13.9" x14ac:dyDescent="0.25">
      <c r="A284" s="164"/>
      <c r="B284" s="164"/>
      <c r="C284" s="164"/>
      <c r="D284" s="164"/>
      <c r="E284" s="164"/>
      <c r="F284" s="166"/>
      <c r="G284" s="164"/>
      <c r="H284" s="166"/>
      <c r="I284" s="164"/>
      <c r="J284" s="164"/>
    </row>
    <row r="289" spans="1:9" ht="18" x14ac:dyDescent="0.35">
      <c r="A289" s="188" t="s">
        <v>236</v>
      </c>
      <c r="G289" s="189"/>
      <c r="H289" s="190"/>
      <c r="I289" s="189"/>
    </row>
    <row r="290" spans="1:9" ht="13.9" x14ac:dyDescent="0.25">
      <c r="G290" s="189"/>
      <c r="H290" s="190"/>
      <c r="I290" s="189"/>
    </row>
    <row r="291" spans="1:9" x14ac:dyDescent="0.25">
      <c r="A291" s="100" t="s">
        <v>31</v>
      </c>
      <c r="B291" s="35"/>
      <c r="C291" s="35"/>
      <c r="D291" s="210">
        <v>9063</v>
      </c>
      <c r="E291" s="35"/>
      <c r="F291" s="101"/>
      <c r="G291" s="175" t="s">
        <v>30</v>
      </c>
      <c r="H291" s="101" t="s">
        <v>29</v>
      </c>
      <c r="I291" s="175" t="s">
        <v>251</v>
      </c>
    </row>
    <row r="292" spans="1:9" ht="13.9" x14ac:dyDescent="0.25">
      <c r="A292" s="191" t="s">
        <v>297</v>
      </c>
      <c r="B292" s="35"/>
      <c r="C292" s="35"/>
      <c r="D292" s="35"/>
      <c r="E292" s="35"/>
      <c r="F292" s="101"/>
      <c r="G292" s="175"/>
      <c r="H292" s="101"/>
      <c r="I292" s="175"/>
    </row>
    <row r="293" spans="1:9" ht="13.9" x14ac:dyDescent="0.25">
      <c r="A293" s="100" t="s">
        <v>28</v>
      </c>
      <c r="B293" s="35"/>
      <c r="C293" s="35"/>
      <c r="D293" s="212">
        <v>19.27</v>
      </c>
      <c r="E293" s="35"/>
      <c r="F293" s="101" t="s">
        <v>27</v>
      </c>
      <c r="G293" s="101">
        <v>2587</v>
      </c>
      <c r="H293" s="101">
        <f>I293-G293</f>
        <v>61983.4</v>
      </c>
      <c r="I293" s="101">
        <f>K29</f>
        <v>64570.400000000001</v>
      </c>
    </row>
    <row r="294" spans="1:9" ht="13.9" x14ac:dyDescent="0.25">
      <c r="A294" s="193" t="s">
        <v>26</v>
      </c>
      <c r="B294" s="35"/>
      <c r="C294" s="35"/>
      <c r="D294" s="35"/>
      <c r="E294" s="35"/>
      <c r="F294" s="101" t="s">
        <v>25</v>
      </c>
      <c r="G294" s="101">
        <v>5</v>
      </c>
      <c r="H294" s="101">
        <f t="shared" ref="H294:H299" si="4">I294-G294</f>
        <v>28027.5</v>
      </c>
      <c r="I294" s="101">
        <f>K67</f>
        <v>28032.5</v>
      </c>
    </row>
    <row r="295" spans="1:9" ht="13.9" x14ac:dyDescent="0.25">
      <c r="A295" s="100" t="s">
        <v>24</v>
      </c>
      <c r="B295" s="35"/>
      <c r="C295" s="35"/>
      <c r="D295" s="11">
        <f>SUM(H282)</f>
        <v>174674</v>
      </c>
      <c r="E295" s="35"/>
      <c r="F295" s="101" t="s">
        <v>23</v>
      </c>
      <c r="G295" s="101">
        <v>200</v>
      </c>
      <c r="H295" s="101">
        <f t="shared" si="4"/>
        <v>48587.5</v>
      </c>
      <c r="I295" s="101">
        <f>K113</f>
        <v>48787.5</v>
      </c>
    </row>
    <row r="296" spans="1:9" ht="13.9" x14ac:dyDescent="0.25">
      <c r="A296" s="193" t="s">
        <v>22</v>
      </c>
      <c r="B296" s="35"/>
      <c r="C296" s="35"/>
      <c r="D296" s="36"/>
      <c r="E296" s="35"/>
      <c r="F296" s="101" t="s">
        <v>21</v>
      </c>
      <c r="G296" s="101">
        <v>0</v>
      </c>
      <c r="H296" s="101">
        <f t="shared" si="4"/>
        <v>7705.75</v>
      </c>
      <c r="I296" s="101">
        <f>K152</f>
        <v>7705.75</v>
      </c>
    </row>
    <row r="297" spans="1:9" ht="13.9" x14ac:dyDescent="0.25">
      <c r="A297" s="100" t="s">
        <v>20</v>
      </c>
      <c r="B297" s="35"/>
      <c r="C297" s="35"/>
      <c r="D297" s="11">
        <f>SUM(K282)</f>
        <v>154631.15</v>
      </c>
      <c r="E297" s="35"/>
      <c r="F297" s="101" t="s">
        <v>19</v>
      </c>
      <c r="G297" s="175">
        <v>0</v>
      </c>
      <c r="H297" s="101">
        <f t="shared" si="4"/>
        <v>5535</v>
      </c>
      <c r="I297" s="101">
        <f>K195</f>
        <v>5535</v>
      </c>
    </row>
    <row r="298" spans="1:9" ht="13.9" x14ac:dyDescent="0.25">
      <c r="A298" s="193" t="s">
        <v>18</v>
      </c>
      <c r="B298" s="35"/>
      <c r="C298" s="35"/>
      <c r="D298" s="35"/>
      <c r="E298" s="35"/>
      <c r="F298" s="101" t="s">
        <v>17</v>
      </c>
      <c r="G298" s="194">
        <v>0</v>
      </c>
      <c r="H298" s="101">
        <f t="shared" si="4"/>
        <v>0</v>
      </c>
      <c r="I298" s="101">
        <f>K238</f>
        <v>0</v>
      </c>
    </row>
    <row r="299" spans="1:9" ht="13.9" x14ac:dyDescent="0.25">
      <c r="A299" s="100" t="s">
        <v>16</v>
      </c>
      <c r="B299" s="35"/>
      <c r="C299" s="35"/>
      <c r="D299" s="192">
        <f>SUM(K282/H282*60)</f>
        <v>53.115340577304003</v>
      </c>
      <c r="E299" s="35" t="s">
        <v>15</v>
      </c>
      <c r="F299" s="101" t="s">
        <v>14</v>
      </c>
      <c r="G299" s="194">
        <v>0</v>
      </c>
      <c r="H299" s="101">
        <f t="shared" si="4"/>
        <v>0</v>
      </c>
      <c r="I299" s="195">
        <f>K281</f>
        <v>0</v>
      </c>
    </row>
    <row r="300" spans="1:9" ht="13.9" x14ac:dyDescent="0.25">
      <c r="A300" s="193" t="s">
        <v>13</v>
      </c>
      <c r="B300" s="35"/>
      <c r="C300" s="35"/>
      <c r="D300" s="35"/>
      <c r="E300" s="35"/>
      <c r="F300" s="101"/>
      <c r="G300" s="194"/>
      <c r="H300" s="195"/>
      <c r="I300" s="194"/>
    </row>
    <row r="301" spans="1:9" ht="13.9" x14ac:dyDescent="0.25">
      <c r="A301" s="100" t="s">
        <v>12</v>
      </c>
      <c r="B301" s="35"/>
      <c r="C301" s="35"/>
      <c r="D301" s="207">
        <f>D297/D291</f>
        <v>17.061806245172679</v>
      </c>
      <c r="E301" s="35" t="s">
        <v>11</v>
      </c>
      <c r="F301" s="101" t="s">
        <v>10</v>
      </c>
      <c r="G301" s="101">
        <f>SUM(G293:G300)</f>
        <v>2792</v>
      </c>
      <c r="H301" s="101">
        <f>SUM(H293:H300)</f>
        <v>151839.15</v>
      </c>
      <c r="I301" s="196">
        <f>SUM(I293:I300)</f>
        <v>154631.15</v>
      </c>
    </row>
    <row r="302" spans="1:9" ht="13.9" x14ac:dyDescent="0.25">
      <c r="A302" s="197" t="s">
        <v>9</v>
      </c>
      <c r="F302" s="184"/>
      <c r="G302" s="114"/>
      <c r="H302" s="184"/>
      <c r="I302" s="114"/>
    </row>
    <row r="303" spans="1:9" ht="13.9" x14ac:dyDescent="0.25">
      <c r="A303" s="197"/>
      <c r="F303" s="184"/>
      <c r="G303" s="114"/>
      <c r="H303" s="184"/>
      <c r="I303" s="114"/>
    </row>
    <row r="304" spans="1:9" x14ac:dyDescent="0.25">
      <c r="A304" s="73" t="s">
        <v>8</v>
      </c>
      <c r="B304" s="35"/>
      <c r="C304" s="35"/>
      <c r="D304" s="35"/>
      <c r="E304" s="198"/>
      <c r="G304" s="114"/>
      <c r="H304" s="184"/>
      <c r="I304" s="114"/>
    </row>
    <row r="305" spans="1:18" ht="13.9" customHeight="1" x14ac:dyDescent="0.25">
      <c r="A305" s="73" t="s">
        <v>7</v>
      </c>
      <c r="B305" s="35"/>
      <c r="C305" s="35"/>
      <c r="D305" s="209">
        <v>52.31</v>
      </c>
      <c r="E305" s="204"/>
    </row>
    <row r="306" spans="1:18" x14ac:dyDescent="0.25">
      <c r="A306" s="100" t="s">
        <v>6</v>
      </c>
      <c r="B306" s="35"/>
      <c r="C306" s="35"/>
      <c r="D306" s="13">
        <f>SUM(G301)</f>
        <v>2792</v>
      </c>
      <c r="E306" s="12"/>
    </row>
    <row r="307" spans="1:18" x14ac:dyDescent="0.25">
      <c r="A307" s="100" t="s">
        <v>5</v>
      </c>
      <c r="B307" s="35"/>
      <c r="C307" s="35"/>
      <c r="D307" s="199">
        <f>SUM(D305*D306)</f>
        <v>146049.52000000002</v>
      </c>
      <c r="E307" s="12"/>
      <c r="R307" s="211"/>
    </row>
    <row r="308" spans="1:18" x14ac:dyDescent="0.25">
      <c r="D308" s="200"/>
      <c r="E308" s="14"/>
      <c r="G308" s="189"/>
      <c r="H308" s="190"/>
      <c r="I308" s="189"/>
    </row>
    <row r="309" spans="1:18" ht="13.9" customHeight="1" x14ac:dyDescent="0.25">
      <c r="A309" s="73" t="s">
        <v>4</v>
      </c>
      <c r="B309" s="35"/>
      <c r="C309" s="35"/>
      <c r="D309" s="209">
        <v>52.48</v>
      </c>
      <c r="E309" s="205"/>
      <c r="G309" s="189"/>
      <c r="H309" s="190"/>
      <c r="I309" s="189"/>
    </row>
    <row r="310" spans="1:18" x14ac:dyDescent="0.25">
      <c r="A310" s="100" t="s">
        <v>3</v>
      </c>
      <c r="B310" s="35"/>
      <c r="C310" s="35"/>
      <c r="D310" s="15">
        <f>SUM(H301)</f>
        <v>151839.15</v>
      </c>
      <c r="E310" s="16"/>
    </row>
    <row r="311" spans="1:18" ht="13.9" x14ac:dyDescent="0.25">
      <c r="A311" s="100" t="s">
        <v>2</v>
      </c>
      <c r="B311" s="35"/>
      <c r="C311" s="35"/>
      <c r="D311" s="201">
        <f>SUM(D309*D310)</f>
        <v>7968518.5919999992</v>
      </c>
      <c r="E311" s="17"/>
      <c r="G311" s="202"/>
      <c r="H311" s="203"/>
      <c r="I311" s="202"/>
    </row>
    <row r="312" spans="1:18" ht="13.9" x14ac:dyDescent="0.25">
      <c r="A312" s="100" t="s">
        <v>0</v>
      </c>
      <c r="B312" s="35"/>
      <c r="C312" s="35"/>
      <c r="D312" s="201">
        <f>SUM(D307,D311)</f>
        <v>8114568.1119999997</v>
      </c>
      <c r="E312" s="12"/>
    </row>
    <row r="313" spans="1:18" ht="13.9" x14ac:dyDescent="0.25">
      <c r="E313" s="12"/>
    </row>
    <row r="314" spans="1:18" ht="13.9" x14ac:dyDescent="0.25">
      <c r="E314" s="12"/>
    </row>
    <row r="315" spans="1:18" ht="13.9" x14ac:dyDescent="0.25">
      <c r="A315" s="73" t="s">
        <v>1</v>
      </c>
      <c r="B315" s="35"/>
      <c r="C315" s="35"/>
      <c r="D315" s="35"/>
      <c r="E315" s="12"/>
    </row>
    <row r="316" spans="1:18" x14ac:dyDescent="0.25">
      <c r="A316" s="100" t="s">
        <v>252</v>
      </c>
      <c r="B316" s="35"/>
      <c r="C316" s="35"/>
      <c r="D316" s="15">
        <v>206000</v>
      </c>
      <c r="E316" s="12"/>
    </row>
    <row r="317" spans="1:18" ht="13.9" customHeight="1" x14ac:dyDescent="0.25">
      <c r="A317" s="100" t="s">
        <v>254</v>
      </c>
      <c r="B317" s="35"/>
      <c r="C317" s="35"/>
      <c r="D317" s="208">
        <v>50.61</v>
      </c>
      <c r="E317" s="204"/>
    </row>
    <row r="318" spans="1:18" x14ac:dyDescent="0.25">
      <c r="A318" s="100" t="s">
        <v>0</v>
      </c>
      <c r="B318" s="35"/>
      <c r="C318" s="35"/>
      <c r="D318" s="201">
        <f>SUM(D316*D317)</f>
        <v>10425660</v>
      </c>
      <c r="E318" s="12"/>
    </row>
    <row r="324" spans="1:1" ht="13.9" x14ac:dyDescent="0.25">
      <c r="A324" s="127"/>
    </row>
    <row r="325" spans="1:1" ht="13.9" x14ac:dyDescent="0.25">
      <c r="A325" s="127"/>
    </row>
    <row r="326" spans="1:1" ht="13.9" x14ac:dyDescent="0.25">
      <c r="A326" s="127"/>
    </row>
    <row r="327" spans="1:1" ht="13.9" x14ac:dyDescent="0.25">
      <c r="A327" s="127"/>
    </row>
    <row r="336" spans="1:1" x14ac:dyDescent="0.25">
      <c r="A336" s="127"/>
    </row>
    <row r="337" spans="1:1" x14ac:dyDescent="0.25">
      <c r="A337" s="127"/>
    </row>
    <row r="338" spans="1:1" x14ac:dyDescent="0.25">
      <c r="A338" s="127"/>
    </row>
    <row r="339" spans="1:1" x14ac:dyDescent="0.25">
      <c r="A339" s="127"/>
    </row>
    <row r="340" spans="1:1" x14ac:dyDescent="0.25">
      <c r="A340" s="127"/>
    </row>
    <row r="341" spans="1:1" x14ac:dyDescent="0.25">
      <c r="A341" s="127"/>
    </row>
    <row r="342" spans="1:1" x14ac:dyDescent="0.25">
      <c r="A342" s="127"/>
    </row>
    <row r="343" spans="1:1" x14ac:dyDescent="0.25">
      <c r="A343" s="127"/>
    </row>
    <row r="344" spans="1:1" x14ac:dyDescent="0.25">
      <c r="A344" s="127"/>
    </row>
    <row r="345" spans="1:1" x14ac:dyDescent="0.25">
      <c r="A345" s="127"/>
    </row>
    <row r="346" spans="1:1" x14ac:dyDescent="0.25">
      <c r="A346" s="127"/>
    </row>
    <row r="347" spans="1:1" x14ac:dyDescent="0.25">
      <c r="A347" s="127"/>
    </row>
    <row r="348" spans="1:1" x14ac:dyDescent="0.25">
      <c r="A348" s="127"/>
    </row>
    <row r="349" spans="1:1" x14ac:dyDescent="0.25">
      <c r="A349" s="127"/>
    </row>
    <row r="350" spans="1:1" x14ac:dyDescent="0.25">
      <c r="A350" s="127"/>
    </row>
    <row r="351" spans="1:1" x14ac:dyDescent="0.25">
      <c r="A351" s="127"/>
    </row>
    <row r="352" spans="1:1" x14ac:dyDescent="0.25">
      <c r="A352" s="127"/>
    </row>
    <row r="353" spans="1:1" x14ac:dyDescent="0.25">
      <c r="A353" s="127"/>
    </row>
    <row r="354" spans="1:1" x14ac:dyDescent="0.25">
      <c r="A354" s="127"/>
    </row>
    <row r="355" spans="1:1" x14ac:dyDescent="0.25">
      <c r="A355" s="127"/>
    </row>
    <row r="356" spans="1:1" x14ac:dyDescent="0.25">
      <c r="A356" s="127"/>
    </row>
    <row r="357" spans="1:1" x14ac:dyDescent="0.25">
      <c r="A357" s="127"/>
    </row>
    <row r="358" spans="1:1" x14ac:dyDescent="0.25">
      <c r="A358" s="127"/>
    </row>
    <row r="359" spans="1:1" x14ac:dyDescent="0.25">
      <c r="A359" s="127"/>
    </row>
    <row r="360" spans="1:1" x14ac:dyDescent="0.25">
      <c r="A360" s="127"/>
    </row>
    <row r="361" spans="1:1" x14ac:dyDescent="0.25">
      <c r="A361" s="127"/>
    </row>
    <row r="362" spans="1:1" x14ac:dyDescent="0.25">
      <c r="A362" s="127"/>
    </row>
    <row r="363" spans="1:1" x14ac:dyDescent="0.25">
      <c r="A363" s="127"/>
    </row>
    <row r="364" spans="1:1" x14ac:dyDescent="0.25">
      <c r="A364" s="127"/>
    </row>
    <row r="365" spans="1:1" x14ac:dyDescent="0.25">
      <c r="A365" s="127"/>
    </row>
    <row r="450" spans="1:1" x14ac:dyDescent="0.25">
      <c r="A450" s="127"/>
    </row>
    <row r="451" spans="1:1" x14ac:dyDescent="0.25">
      <c r="A451" s="127"/>
    </row>
    <row r="452" spans="1:1" x14ac:dyDescent="0.25">
      <c r="A452" s="127"/>
    </row>
    <row r="453" spans="1:1" x14ac:dyDescent="0.25">
      <c r="A453" s="127"/>
    </row>
    <row r="454" spans="1:1" x14ac:dyDescent="0.25">
      <c r="A454" s="127"/>
    </row>
    <row r="455" spans="1:1" x14ac:dyDescent="0.25">
      <c r="A455" s="127"/>
    </row>
    <row r="456" spans="1:1" x14ac:dyDescent="0.25">
      <c r="A456" s="127"/>
    </row>
    <row r="457" spans="1:1" x14ac:dyDescent="0.25">
      <c r="A457" s="127"/>
    </row>
    <row r="458" spans="1:1" x14ac:dyDescent="0.25">
      <c r="A458" s="127"/>
    </row>
    <row r="459" spans="1:1" x14ac:dyDescent="0.25">
      <c r="A459" s="127"/>
    </row>
    <row r="460" spans="1:1" x14ac:dyDescent="0.25">
      <c r="A460" s="127"/>
    </row>
    <row r="461" spans="1:1" x14ac:dyDescent="0.25">
      <c r="A461" s="127"/>
    </row>
    <row r="462" spans="1:1" x14ac:dyDescent="0.25">
      <c r="A462" s="127"/>
    </row>
    <row r="463" spans="1:1" x14ac:dyDescent="0.25">
      <c r="A463" s="127"/>
    </row>
    <row r="464" spans="1:1" x14ac:dyDescent="0.25">
      <c r="A464" s="127"/>
    </row>
    <row r="465" spans="1:1" x14ac:dyDescent="0.25">
      <c r="A465" s="127"/>
    </row>
    <row r="466" spans="1:1" x14ac:dyDescent="0.25">
      <c r="A466" s="127"/>
    </row>
    <row r="467" spans="1:1" x14ac:dyDescent="0.25">
      <c r="A467" s="127"/>
    </row>
    <row r="468" spans="1:1" x14ac:dyDescent="0.25">
      <c r="A468" s="127"/>
    </row>
    <row r="469" spans="1:1" x14ac:dyDescent="0.25">
      <c r="A469" s="127"/>
    </row>
    <row r="470" spans="1:1" x14ac:dyDescent="0.25">
      <c r="A470" s="127"/>
    </row>
    <row r="471" spans="1:1" x14ac:dyDescent="0.25">
      <c r="A471" s="127"/>
    </row>
    <row r="472" spans="1:1" x14ac:dyDescent="0.25">
      <c r="A472" s="127"/>
    </row>
    <row r="473" spans="1:1" x14ac:dyDescent="0.25">
      <c r="A473" s="127"/>
    </row>
    <row r="474" spans="1:1" x14ac:dyDescent="0.25">
      <c r="A474" s="127"/>
    </row>
    <row r="475" spans="1:1" x14ac:dyDescent="0.25">
      <c r="A475" s="127"/>
    </row>
    <row r="476" spans="1:1" x14ac:dyDescent="0.25">
      <c r="A476" s="127"/>
    </row>
    <row r="477" spans="1:1" x14ac:dyDescent="0.25">
      <c r="A477" s="127"/>
    </row>
    <row r="478" spans="1:1" x14ac:dyDescent="0.25">
      <c r="A478" s="127"/>
    </row>
  </sheetData>
  <mergeCells count="32">
    <mergeCell ref="F241:K241"/>
    <mergeCell ref="F155:K155"/>
    <mergeCell ref="B196:E197"/>
    <mergeCell ref="F196:G196"/>
    <mergeCell ref="H196:K196"/>
    <mergeCell ref="F198:K198"/>
    <mergeCell ref="B239:E240"/>
    <mergeCell ref="F239:G239"/>
    <mergeCell ref="H239:K239"/>
    <mergeCell ref="B153:E154"/>
    <mergeCell ref="F153:G153"/>
    <mergeCell ref="H153:K153"/>
    <mergeCell ref="H154:K154"/>
    <mergeCell ref="F32:K32"/>
    <mergeCell ref="B68:E69"/>
    <mergeCell ref="F68:G68"/>
    <mergeCell ref="H68:K68"/>
    <mergeCell ref="H69:K69"/>
    <mergeCell ref="F70:K70"/>
    <mergeCell ref="B114:E115"/>
    <mergeCell ref="F114:G114"/>
    <mergeCell ref="H114:K114"/>
    <mergeCell ref="H115:K115"/>
    <mergeCell ref="F116:K116"/>
    <mergeCell ref="B1:E2"/>
    <mergeCell ref="F1:G1"/>
    <mergeCell ref="H1:K1"/>
    <mergeCell ref="F3:K3"/>
    <mergeCell ref="B30:E31"/>
    <mergeCell ref="F30:G30"/>
    <mergeCell ref="H30:K30"/>
    <mergeCell ref="H31:K31"/>
  </mergeCells>
  <dataValidations disablePrompts="1" count="1">
    <dataValidation allowBlank="1" sqref="K5" xr:uid="{00000000-0002-0000-0000-000000000000}"/>
  </dataValidations>
  <pageMargins left="0.7" right="0" top="0.5" bottom="0.5" header="0" footer="0"/>
  <pageSetup scale="71" orientation="landscape" horizontalDpi="300" verticalDpi="300" r:id="rId1"/>
  <headerFooter scaleWithDoc="0" alignWithMargins="0"/>
  <rowBreaks count="3" manualBreakCount="3">
    <brk id="29" max="16383" man="1"/>
    <brk id="67" max="10" man="1"/>
    <brk id="113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DE89-9510-4802-837A-637F52A5C733}">
  <sheetPr>
    <pageSetUpPr fitToPage="1"/>
  </sheetPr>
  <dimension ref="A1:L47"/>
  <sheetViews>
    <sheetView topLeftCell="A7" workbookViewId="0">
      <selection activeCell="A34" sqref="A34"/>
    </sheetView>
  </sheetViews>
  <sheetFormatPr defaultRowHeight="15" x14ac:dyDescent="0.25"/>
  <cols>
    <col min="1" max="1" width="28" customWidth="1"/>
    <col min="5" max="5" width="10.140625" bestFit="1" customWidth="1"/>
  </cols>
  <sheetData>
    <row r="1" spans="1:10" x14ac:dyDescent="0.25">
      <c r="A1" s="6" t="s">
        <v>291</v>
      </c>
    </row>
    <row r="2" spans="1:10" x14ac:dyDescent="0.25">
      <c r="A2" s="4"/>
      <c r="B2" s="4" t="s">
        <v>283</v>
      </c>
      <c r="C2" s="4" t="s">
        <v>282</v>
      </c>
      <c r="D2" s="4" t="s">
        <v>281</v>
      </c>
      <c r="E2" s="4" t="s">
        <v>280</v>
      </c>
      <c r="H2" s="4" t="s">
        <v>290</v>
      </c>
      <c r="I2" s="4"/>
      <c r="J2" s="4"/>
    </row>
    <row r="3" spans="1:10" x14ac:dyDescent="0.25">
      <c r="A3" s="4" t="s">
        <v>279</v>
      </c>
      <c r="B3" s="4">
        <v>0</v>
      </c>
      <c r="C3" s="4">
        <v>0</v>
      </c>
      <c r="D3" s="4">
        <v>0</v>
      </c>
      <c r="E3" s="3">
        <v>0</v>
      </c>
      <c r="H3" s="4" t="s">
        <v>289</v>
      </c>
      <c r="I3" s="4">
        <v>1671</v>
      </c>
      <c r="J3" s="4"/>
    </row>
    <row r="4" spans="1:10" x14ac:dyDescent="0.25">
      <c r="A4" s="4" t="s">
        <v>278</v>
      </c>
      <c r="B4" s="4">
        <v>82</v>
      </c>
      <c r="C4" s="4">
        <v>101</v>
      </c>
      <c r="D4" s="4">
        <v>143</v>
      </c>
      <c r="E4" s="3">
        <f t="shared" ref="E4:E13" si="0">AVERAGE(B4:D4)</f>
        <v>108.66666666666667</v>
      </c>
      <c r="H4" s="4" t="s">
        <v>288</v>
      </c>
      <c r="I4" s="4">
        <v>185</v>
      </c>
      <c r="J4" s="4"/>
    </row>
    <row r="5" spans="1:10" x14ac:dyDescent="0.25">
      <c r="A5" s="4" t="s">
        <v>277</v>
      </c>
      <c r="B5" s="4">
        <v>6927</v>
      </c>
      <c r="C5" s="4">
        <v>7547</v>
      </c>
      <c r="D5" s="4">
        <v>8230</v>
      </c>
      <c r="E5" s="3">
        <f t="shared" si="0"/>
        <v>7568</v>
      </c>
      <c r="H5" s="4" t="s">
        <v>287</v>
      </c>
      <c r="I5" s="4">
        <v>188</v>
      </c>
      <c r="J5" s="4" t="s">
        <v>286</v>
      </c>
    </row>
    <row r="6" spans="1:10" x14ac:dyDescent="0.25">
      <c r="A6" s="4" t="s">
        <v>276</v>
      </c>
      <c r="B6" s="4">
        <v>2056</v>
      </c>
      <c r="C6" s="4">
        <v>2421</v>
      </c>
      <c r="D6" s="4">
        <v>2915</v>
      </c>
      <c r="E6" s="3">
        <f t="shared" si="0"/>
        <v>2464</v>
      </c>
      <c r="I6" s="4">
        <f>SUM(I3:I5)</f>
        <v>2044</v>
      </c>
    </row>
    <row r="7" spans="1:10" x14ac:dyDescent="0.25">
      <c r="A7" s="4" t="s">
        <v>275</v>
      </c>
      <c r="B7" s="4">
        <v>998</v>
      </c>
      <c r="C7" s="4">
        <v>1206</v>
      </c>
      <c r="D7" s="4">
        <v>1327</v>
      </c>
      <c r="E7" s="3">
        <f t="shared" si="0"/>
        <v>1177</v>
      </c>
      <c r="F7">
        <f>SUM(E6:E7)</f>
        <v>3641</v>
      </c>
    </row>
    <row r="8" spans="1:10" x14ac:dyDescent="0.25">
      <c r="A8" s="4" t="s">
        <v>274</v>
      </c>
      <c r="B8" s="4">
        <v>3873</v>
      </c>
      <c r="C8" s="4">
        <v>3920</v>
      </c>
      <c r="D8" s="4">
        <v>3988</v>
      </c>
      <c r="E8" s="3">
        <f t="shared" si="0"/>
        <v>3927</v>
      </c>
      <c r="F8" s="7">
        <f>SUM(E6:E8)</f>
        <v>7568</v>
      </c>
      <c r="H8" s="4" t="s">
        <v>285</v>
      </c>
      <c r="I8" s="4"/>
    </row>
    <row r="9" spans="1:10" x14ac:dyDescent="0.25">
      <c r="A9" s="4" t="s">
        <v>273</v>
      </c>
      <c r="B9" s="4">
        <v>0</v>
      </c>
      <c r="C9" s="4">
        <v>0</v>
      </c>
      <c r="D9" s="4">
        <v>0</v>
      </c>
      <c r="E9" s="3">
        <f t="shared" si="0"/>
        <v>0</v>
      </c>
      <c r="H9" s="4">
        <v>2019</v>
      </c>
      <c r="I9" s="4">
        <v>2071</v>
      </c>
    </row>
    <row r="10" spans="1:10" x14ac:dyDescent="0.25">
      <c r="A10" s="4" t="s">
        <v>272</v>
      </c>
      <c r="B10" s="4">
        <v>1683</v>
      </c>
      <c r="C10" s="4">
        <v>1978</v>
      </c>
      <c r="D10" s="4">
        <v>2362</v>
      </c>
      <c r="E10" s="3">
        <f t="shared" si="0"/>
        <v>2007.6666666666667</v>
      </c>
      <c r="H10" s="4">
        <v>2018</v>
      </c>
      <c r="I10" s="4">
        <v>2300</v>
      </c>
    </row>
    <row r="11" spans="1:10" x14ac:dyDescent="0.25">
      <c r="A11" s="4" t="s">
        <v>271</v>
      </c>
      <c r="B11" s="4">
        <v>859</v>
      </c>
      <c r="C11" s="4">
        <v>1042</v>
      </c>
      <c r="D11" s="4">
        <v>1123</v>
      </c>
      <c r="E11" s="3">
        <f t="shared" si="0"/>
        <v>1008</v>
      </c>
      <c r="H11" s="4">
        <v>2017</v>
      </c>
      <c r="I11" s="4">
        <v>2631</v>
      </c>
    </row>
    <row r="12" spans="1:10" x14ac:dyDescent="0.25">
      <c r="A12" s="4" t="s">
        <v>270</v>
      </c>
      <c r="B12" s="4">
        <v>3365</v>
      </c>
      <c r="C12" s="4">
        <v>3418</v>
      </c>
      <c r="D12" s="4">
        <v>3442</v>
      </c>
      <c r="E12" s="3">
        <f t="shared" si="0"/>
        <v>3408.3333333333335</v>
      </c>
    </row>
    <row r="13" spans="1:10" x14ac:dyDescent="0.25">
      <c r="A13" s="4" t="s">
        <v>269</v>
      </c>
      <c r="B13" s="4">
        <v>5672</v>
      </c>
      <c r="C13" s="4">
        <v>6415</v>
      </c>
      <c r="D13" s="4">
        <v>6925</v>
      </c>
      <c r="E13" s="3">
        <f t="shared" si="0"/>
        <v>6337.333333333333</v>
      </c>
    </row>
    <row r="17" spans="1:12" x14ac:dyDescent="0.25">
      <c r="A17" s="5" t="s">
        <v>284</v>
      </c>
      <c r="B17" s="4"/>
      <c r="C17" s="4"/>
      <c r="D17" s="4"/>
      <c r="E17" s="4"/>
      <c r="H17" s="4" t="s">
        <v>292</v>
      </c>
      <c r="I17" s="8" t="s">
        <v>283</v>
      </c>
      <c r="J17" s="8" t="s">
        <v>282</v>
      </c>
      <c r="K17" s="8" t="s">
        <v>281</v>
      </c>
      <c r="L17" s="8" t="s">
        <v>295</v>
      </c>
    </row>
    <row r="18" spans="1:12" x14ac:dyDescent="0.25">
      <c r="A18" s="4"/>
      <c r="B18" s="4" t="s">
        <v>283</v>
      </c>
      <c r="C18" s="4" t="s">
        <v>282</v>
      </c>
      <c r="D18" s="4" t="s">
        <v>281</v>
      </c>
      <c r="E18" s="4" t="s">
        <v>280</v>
      </c>
      <c r="H18" s="4" t="s">
        <v>293</v>
      </c>
      <c r="I18" s="4">
        <v>3976</v>
      </c>
      <c r="J18" s="4">
        <v>4401</v>
      </c>
      <c r="K18" s="4">
        <v>4663</v>
      </c>
      <c r="L18" s="9">
        <f>AVERAGE(I18:K18)</f>
        <v>4346.666666666667</v>
      </c>
    </row>
    <row r="19" spans="1:12" x14ac:dyDescent="0.25">
      <c r="A19" s="4" t="s">
        <v>279</v>
      </c>
      <c r="B19" s="4">
        <v>0</v>
      </c>
      <c r="C19" s="4"/>
      <c r="D19" s="4"/>
      <c r="E19" s="3"/>
      <c r="H19" s="4"/>
      <c r="I19" s="4"/>
      <c r="J19" s="4"/>
      <c r="K19" s="4"/>
      <c r="L19" s="9"/>
    </row>
    <row r="20" spans="1:12" x14ac:dyDescent="0.25">
      <c r="A20" s="4" t="s">
        <v>278</v>
      </c>
      <c r="B20" s="4">
        <v>94</v>
      </c>
      <c r="C20" s="4">
        <v>118</v>
      </c>
      <c r="D20" s="4">
        <v>172</v>
      </c>
      <c r="E20" s="3">
        <f t="shared" ref="E20:E29" si="1">AVERAGE(B20:D20)</f>
        <v>128</v>
      </c>
      <c r="H20" s="4" t="s">
        <v>294</v>
      </c>
      <c r="I20" s="4">
        <v>3635</v>
      </c>
      <c r="J20" s="4">
        <v>3974</v>
      </c>
      <c r="K20" s="4">
        <v>4941</v>
      </c>
      <c r="L20" s="9">
        <f t="shared" ref="L20" si="2">AVERAGE(I20:K20)</f>
        <v>4183.333333333333</v>
      </c>
    </row>
    <row r="21" spans="1:12" x14ac:dyDescent="0.25">
      <c r="A21" s="4" t="s">
        <v>277</v>
      </c>
      <c r="B21" s="4">
        <v>9283</v>
      </c>
      <c r="C21" s="4">
        <v>10100</v>
      </c>
      <c r="D21" s="4">
        <v>11212</v>
      </c>
      <c r="E21" s="3">
        <f t="shared" si="1"/>
        <v>10198.333333333334</v>
      </c>
    </row>
    <row r="22" spans="1:12" x14ac:dyDescent="0.25">
      <c r="A22" s="4" t="s">
        <v>276</v>
      </c>
      <c r="B22" s="4">
        <v>2839</v>
      </c>
      <c r="C22" s="4">
        <v>3303</v>
      </c>
      <c r="D22" s="4">
        <v>4077</v>
      </c>
      <c r="E22" s="3">
        <f t="shared" si="1"/>
        <v>3406.3333333333335</v>
      </c>
    </row>
    <row r="23" spans="1:12" x14ac:dyDescent="0.25">
      <c r="A23" s="4" t="s">
        <v>275</v>
      </c>
      <c r="B23" s="4">
        <v>1376</v>
      </c>
      <c r="C23" s="4">
        <v>1680</v>
      </c>
      <c r="D23" s="4">
        <v>1898</v>
      </c>
      <c r="E23" s="3">
        <f t="shared" si="1"/>
        <v>1651.3333333333333</v>
      </c>
      <c r="H23" t="s">
        <v>296</v>
      </c>
    </row>
    <row r="24" spans="1:12" x14ac:dyDescent="0.25">
      <c r="A24" s="4" t="s">
        <v>274</v>
      </c>
      <c r="B24" s="4">
        <v>5068</v>
      </c>
      <c r="C24" s="4">
        <v>5117</v>
      </c>
      <c r="D24" s="4">
        <v>5237</v>
      </c>
      <c r="E24" s="3">
        <f t="shared" si="1"/>
        <v>5140.666666666667</v>
      </c>
    </row>
    <row r="25" spans="1:12" x14ac:dyDescent="0.25">
      <c r="A25" s="4" t="s">
        <v>273</v>
      </c>
      <c r="B25" s="4">
        <v>0</v>
      </c>
      <c r="C25" s="4">
        <v>0</v>
      </c>
      <c r="D25" s="4">
        <v>0</v>
      </c>
      <c r="E25" s="3">
        <f t="shared" si="1"/>
        <v>0</v>
      </c>
    </row>
    <row r="26" spans="1:12" x14ac:dyDescent="0.25">
      <c r="A26" s="4" t="s">
        <v>272</v>
      </c>
      <c r="B26" s="4">
        <v>2194</v>
      </c>
      <c r="C26" s="4">
        <v>2582</v>
      </c>
      <c r="D26" s="4">
        <v>3185</v>
      </c>
      <c r="E26" s="3">
        <f t="shared" si="1"/>
        <v>2653.6666666666665</v>
      </c>
    </row>
    <row r="27" spans="1:12" x14ac:dyDescent="0.25">
      <c r="A27" s="4" t="s">
        <v>271</v>
      </c>
      <c r="B27" s="4">
        <v>1133</v>
      </c>
      <c r="C27" s="4">
        <v>1421</v>
      </c>
      <c r="D27" s="4">
        <v>1561</v>
      </c>
      <c r="E27" s="3">
        <f t="shared" si="1"/>
        <v>1371.6666666666667</v>
      </c>
    </row>
    <row r="28" spans="1:12" x14ac:dyDescent="0.25">
      <c r="A28" s="4" t="s">
        <v>270</v>
      </c>
      <c r="B28" s="4">
        <v>4275</v>
      </c>
      <c r="C28" s="4">
        <v>4303</v>
      </c>
      <c r="D28" s="4">
        <v>4406</v>
      </c>
      <c r="E28" s="3">
        <f t="shared" si="1"/>
        <v>4328</v>
      </c>
    </row>
    <row r="29" spans="1:12" x14ac:dyDescent="0.25">
      <c r="A29" s="4" t="s">
        <v>269</v>
      </c>
      <c r="B29" s="4">
        <v>7302</v>
      </c>
      <c r="C29" s="4">
        <v>8275</v>
      </c>
      <c r="D29" s="4">
        <v>9149</v>
      </c>
      <c r="E29" s="3">
        <f t="shared" si="1"/>
        <v>8242</v>
      </c>
    </row>
    <row r="30" spans="1:12" x14ac:dyDescent="0.25">
      <c r="A30" s="4"/>
      <c r="B30" s="4"/>
      <c r="C30" s="4"/>
      <c r="D30" s="4"/>
      <c r="E30" s="4"/>
    </row>
    <row r="32" spans="1:12" x14ac:dyDescent="0.25">
      <c r="A32" s="4"/>
      <c r="B32" s="4" t="s">
        <v>283</v>
      </c>
      <c r="C32" s="4" t="s">
        <v>282</v>
      </c>
      <c r="D32" s="4" t="s">
        <v>281</v>
      </c>
      <c r="E32" s="4" t="s">
        <v>280</v>
      </c>
    </row>
    <row r="33" spans="1:5" x14ac:dyDescent="0.25">
      <c r="A33" s="4" t="s">
        <v>279</v>
      </c>
      <c r="B33" s="4">
        <v>0</v>
      </c>
      <c r="C33" s="4">
        <v>0</v>
      </c>
      <c r="D33" s="4">
        <v>0</v>
      </c>
      <c r="E33" s="3">
        <v>0</v>
      </c>
    </row>
    <row r="34" spans="1:5" x14ac:dyDescent="0.25">
      <c r="A34" s="4" t="s">
        <v>278</v>
      </c>
      <c r="B34" s="4">
        <v>82</v>
      </c>
      <c r="C34" s="4">
        <v>101</v>
      </c>
      <c r="D34" s="4">
        <v>143</v>
      </c>
      <c r="E34" s="3">
        <f t="shared" ref="E34:E47" si="3">AVERAGE(B34:D34)</f>
        <v>108.66666666666667</v>
      </c>
    </row>
    <row r="35" spans="1:5" x14ac:dyDescent="0.25">
      <c r="A35" s="4" t="s">
        <v>277</v>
      </c>
      <c r="B35" s="4">
        <v>6927</v>
      </c>
      <c r="C35" s="4">
        <v>7547</v>
      </c>
      <c r="D35" s="4">
        <v>8230</v>
      </c>
      <c r="E35" s="3">
        <f t="shared" si="3"/>
        <v>7568</v>
      </c>
    </row>
    <row r="36" spans="1:5" x14ac:dyDescent="0.25">
      <c r="A36" s="4" t="s">
        <v>276</v>
      </c>
      <c r="B36" s="4">
        <v>2056</v>
      </c>
      <c r="C36" s="4">
        <v>2421</v>
      </c>
      <c r="D36" s="4">
        <v>2915</v>
      </c>
      <c r="E36" s="3">
        <f t="shared" si="3"/>
        <v>2464</v>
      </c>
    </row>
    <row r="37" spans="1:5" x14ac:dyDescent="0.25">
      <c r="A37" s="4" t="s">
        <v>275</v>
      </c>
      <c r="B37" s="4">
        <v>998</v>
      </c>
      <c r="C37" s="4">
        <v>1206</v>
      </c>
      <c r="D37" s="4">
        <v>1327</v>
      </c>
      <c r="E37" s="3">
        <f t="shared" si="3"/>
        <v>1177</v>
      </c>
    </row>
    <row r="38" spans="1:5" x14ac:dyDescent="0.25">
      <c r="A38" s="4" t="s">
        <v>274</v>
      </c>
      <c r="B38" s="4">
        <v>3873</v>
      </c>
      <c r="C38" s="4">
        <v>3920</v>
      </c>
      <c r="D38" s="4">
        <v>3988</v>
      </c>
      <c r="E38" s="3">
        <f t="shared" si="3"/>
        <v>3927</v>
      </c>
    </row>
    <row r="39" spans="1:5" x14ac:dyDescent="0.25">
      <c r="A39" s="4" t="s">
        <v>273</v>
      </c>
      <c r="B39" s="4">
        <v>0</v>
      </c>
      <c r="C39" s="4">
        <v>0</v>
      </c>
      <c r="D39" s="4">
        <v>0</v>
      </c>
      <c r="E39" s="3">
        <f t="shared" si="3"/>
        <v>0</v>
      </c>
    </row>
    <row r="40" spans="1:5" x14ac:dyDescent="0.25">
      <c r="A40" s="4" t="s">
        <v>272</v>
      </c>
      <c r="B40" s="4">
        <v>1683</v>
      </c>
      <c r="C40" s="4">
        <v>1978</v>
      </c>
      <c r="D40" s="4">
        <v>2362</v>
      </c>
      <c r="E40" s="3">
        <f t="shared" si="3"/>
        <v>2007.6666666666667</v>
      </c>
    </row>
    <row r="41" spans="1:5" x14ac:dyDescent="0.25">
      <c r="A41" s="4" t="s">
        <v>271</v>
      </c>
      <c r="B41" s="4">
        <v>859</v>
      </c>
      <c r="C41" s="4">
        <v>1042</v>
      </c>
      <c r="D41" s="4">
        <v>1123</v>
      </c>
      <c r="E41" s="3">
        <f t="shared" si="3"/>
        <v>1008</v>
      </c>
    </row>
    <row r="42" spans="1:5" x14ac:dyDescent="0.25">
      <c r="A42" s="4" t="s">
        <v>270</v>
      </c>
      <c r="B42" s="4">
        <v>3365</v>
      </c>
      <c r="C42" s="4">
        <v>3418</v>
      </c>
      <c r="D42" s="4">
        <v>3442</v>
      </c>
      <c r="E42" s="3">
        <f t="shared" si="3"/>
        <v>3408.3333333333335</v>
      </c>
    </row>
    <row r="43" spans="1:5" x14ac:dyDescent="0.25">
      <c r="A43" s="4" t="s">
        <v>269</v>
      </c>
      <c r="B43" s="4">
        <v>5672</v>
      </c>
      <c r="C43" s="4">
        <v>6415</v>
      </c>
      <c r="D43" s="4">
        <v>6925</v>
      </c>
      <c r="E43" s="3">
        <f t="shared" si="3"/>
        <v>6337.333333333333</v>
      </c>
    </row>
    <row r="44" spans="1:5" x14ac:dyDescent="0.25">
      <c r="A44" s="4" t="s">
        <v>268</v>
      </c>
      <c r="B44" s="4">
        <v>769</v>
      </c>
      <c r="C44" s="4">
        <v>785</v>
      </c>
      <c r="D44" s="4">
        <v>901</v>
      </c>
      <c r="E44" s="3">
        <f t="shared" si="3"/>
        <v>818.33333333333337</v>
      </c>
    </row>
    <row r="45" spans="1:5" x14ac:dyDescent="0.25">
      <c r="A45" s="4" t="s">
        <v>267</v>
      </c>
      <c r="B45" s="4">
        <v>163</v>
      </c>
      <c r="C45" s="4">
        <v>147</v>
      </c>
      <c r="D45" s="4">
        <v>143</v>
      </c>
      <c r="E45" s="3">
        <f t="shared" si="3"/>
        <v>151</v>
      </c>
    </row>
    <row r="46" spans="1:5" x14ac:dyDescent="0.25">
      <c r="A46" s="4" t="s">
        <v>266</v>
      </c>
      <c r="B46" s="4">
        <v>612</v>
      </c>
      <c r="C46" s="4">
        <v>620</v>
      </c>
      <c r="D46" s="4">
        <v>709</v>
      </c>
      <c r="E46" s="3">
        <f t="shared" si="3"/>
        <v>647</v>
      </c>
    </row>
    <row r="47" spans="1:5" x14ac:dyDescent="0.25">
      <c r="A47" s="4" t="s">
        <v>265</v>
      </c>
      <c r="B47" s="4">
        <v>142</v>
      </c>
      <c r="C47" s="4">
        <v>126</v>
      </c>
      <c r="D47" s="4">
        <v>119</v>
      </c>
      <c r="E47" s="3">
        <f t="shared" si="3"/>
        <v>129</v>
      </c>
    </row>
  </sheetData>
  <pageMargins left="0.7" right="0.7" top="0.75" bottom="0.75" header="0.3" footer="0.3"/>
  <pageSetup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GLB 2016</vt:lpstr>
      <vt:lpstr>Supporting Data</vt:lpstr>
      <vt:lpstr>'GLB 2016'!Print_Area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Trent - FSA, Washington, DC</dc:creator>
  <cp:lastModifiedBy>Ball, MaryAnn - FPAC-FBC, DC</cp:lastModifiedBy>
  <cp:lastPrinted>2020-06-03T18:29:10Z</cp:lastPrinted>
  <dcterms:created xsi:type="dcterms:W3CDTF">2016-10-14T17:23:09Z</dcterms:created>
  <dcterms:modified xsi:type="dcterms:W3CDTF">2023-08-25T18:01:01Z</dcterms:modified>
</cp:coreProperties>
</file>