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filterPrivacy="1" defaultThemeVersion="124226"/>
  <xr:revisionPtr revIDLastSave="1" documentId="13_ncr:1_{7ECA6555-E736-4007-8794-BAD0805B8260}" xr6:coauthVersionLast="47" xr6:coauthVersionMax="47" xr10:uidLastSave="{213DB8CB-24AE-4927-918E-417A5BCE3447}"/>
  <bookViews>
    <workbookView xWindow="-108" yWindow="-108" windowWidth="23256" windowHeight="12456" activeTab="1" xr2:uid="{00000000-000D-0000-FFFF-FFFF00000000}"/>
  </bookViews>
  <sheets>
    <sheet name="Table 1-Burden Hours Worksheet" sheetId="4" r:id="rId1"/>
    <sheet name="Table 2-Annualized Cost Fed Gov" sheetId="5"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19" i="4" l="1"/>
  <c r="D17" i="4"/>
  <c r="B20" i="5"/>
  <c r="C3" i="5"/>
  <c r="C4" i="5"/>
  <c r="C5" i="5"/>
  <c r="C6" i="5"/>
  <c r="C7" i="5"/>
  <c r="C8" i="5"/>
  <c r="C9" i="5"/>
  <c r="C10" i="5"/>
  <c r="C18" i="5"/>
  <c r="C17" i="5"/>
  <c r="B12" i="5"/>
  <c r="D10" i="4" l="1"/>
  <c r="J8" i="4"/>
  <c r="L8" i="4" s="1"/>
  <c r="N8" i="4" s="1"/>
  <c r="J7" i="4"/>
  <c r="J10" i="4" s="1"/>
  <c r="I4" i="4"/>
  <c r="I5" i="4"/>
  <c r="E8" i="4"/>
  <c r="G8" i="4" s="1"/>
  <c r="I8" i="4" s="1"/>
  <c r="E7" i="4"/>
  <c r="L9" i="4"/>
  <c r="N9" i="4" s="1"/>
  <c r="G9" i="4"/>
  <c r="I9" i="4" s="1"/>
  <c r="L5" i="4"/>
  <c r="E10" i="4" l="1"/>
  <c r="D11" i="4"/>
  <c r="C2" i="5" l="1"/>
  <c r="C12" i="5" s="1"/>
  <c r="E11" i="4" l="1"/>
  <c r="L7" i="4"/>
  <c r="L10" i="4" s="1"/>
  <c r="G7" i="4"/>
  <c r="G10" i="4" s="1"/>
  <c r="D15" i="4" s="1"/>
  <c r="I7" i="4" l="1"/>
  <c r="I10" i="4" s="1"/>
  <c r="N7" i="4"/>
  <c r="N10" i="4" s="1"/>
  <c r="L11" i="4"/>
  <c r="G11" i="4"/>
  <c r="N11" i="4" l="1"/>
  <c r="I11" i="4"/>
  <c r="J11" i="4"/>
  <c r="D16" i="4" s="1"/>
  <c r="D18" i="4" l="1"/>
  <c r="D20" i="4" s="1"/>
</calcChain>
</file>

<file path=xl/sharedStrings.xml><?xml version="1.0" encoding="utf-8"?>
<sst xmlns="http://schemas.openxmlformats.org/spreadsheetml/2006/main" count="52" uniqueCount="50">
  <si>
    <t>Affected Public</t>
  </si>
  <si>
    <t xml:space="preserve">Respondents </t>
  </si>
  <si>
    <t>Sample Size</t>
  </si>
  <si>
    <t>Non-Respondents</t>
  </si>
  <si>
    <t>Estimated Total Annual Reporting Burden Estimate</t>
  </si>
  <si>
    <t>Frequency of Responses per Person</t>
  </si>
  <si>
    <t>Estimated Time per Response (In Minutes)</t>
  </si>
  <si>
    <t>Total Annual Burden Hours for Respondents &amp; Non-Respondents</t>
  </si>
  <si>
    <t>Total Annual Responses for Respondents &amp; Non-Respondents</t>
  </si>
  <si>
    <t xml:space="preserve">Key numbers for supporting statement: </t>
  </si>
  <si>
    <t>Estimated Three-Year Total Reporting Burden Estimate</t>
  </si>
  <si>
    <t>Three Year Total Burden Hours for Respondents &amp; Non-Respondents</t>
  </si>
  <si>
    <t>Number of Non-Respondents (Dx.60*)</t>
  </si>
  <si>
    <t>Three Year Total Responses for Respondents &amp; Non-Respondents</t>
  </si>
  <si>
    <t>Personnel &amp; Responsibilities</t>
  </si>
  <si>
    <t>TOTAL COSTS</t>
  </si>
  <si>
    <t>Annual Number of Responses                (ExF)</t>
  </si>
  <si>
    <t>Estimated Total Annual Burden Hours                     (GxH/60)</t>
  </si>
  <si>
    <t>Responses per Project              (JxK)</t>
  </si>
  <si>
    <t>Estimated Total Annual Burden Hours    (LxM/60)</t>
  </si>
  <si>
    <t>Type of Instrument(s)</t>
  </si>
  <si>
    <t xml:space="preserve">Total 3 Year Cost </t>
  </si>
  <si>
    <t>Representatives from civic environmental stewardship groups, and from State, local, or Tribal Governments</t>
  </si>
  <si>
    <t>Non-response survey</t>
  </si>
  <si>
    <t>Pre-survey consultation</t>
  </si>
  <si>
    <t>Number of Respondents (D x.response rate*)</t>
  </si>
  <si>
    <t>*Assumes 100% response rate for pre-survey consultation, 100% reponse rate for census, 50% response rate for survey, 10% response rate for non-resopnse survey, 100% response rate for interviews.</t>
  </si>
  <si>
    <t>Phase 3: Interview</t>
  </si>
  <si>
    <t>Phase 2:        Survey</t>
  </si>
  <si>
    <r>
      <t>Project PI -</t>
    </r>
    <r>
      <rPr>
        <sz val="10"/>
        <color theme="1"/>
        <rFont val="Tahoma"/>
        <family val="2"/>
      </rPr>
      <t xml:space="preserve"> Project development, oversight, leadership coordination, and data analysis (GS 13, step 3 @100% of time)</t>
    </r>
  </si>
  <si>
    <t>Annual Portion of Salary or Projected Cost*</t>
  </si>
  <si>
    <t>*includes 1.28 multiplier for benefits</t>
  </si>
  <si>
    <r>
      <t>Project Technician -</t>
    </r>
    <r>
      <rPr>
        <sz val="10"/>
        <color theme="1"/>
        <rFont val="Tahoma"/>
        <family val="2"/>
      </rPr>
      <t xml:space="preserve"> Outreach, data collection, management, and analysis (GS 9, step 3 @100% of time)</t>
    </r>
  </si>
  <si>
    <r>
      <t>GIS  Technician -</t>
    </r>
    <r>
      <rPr>
        <sz val="10"/>
        <color theme="1"/>
        <rFont val="Tahoma"/>
        <family val="2"/>
      </rPr>
      <t xml:space="preserve"> Outreach, data collection, management, and analysis (GS 9, step 3 @100% of time)</t>
    </r>
  </si>
  <si>
    <t>with 1.28 benefit multiplier</t>
  </si>
  <si>
    <r>
      <t xml:space="preserve">Travel - </t>
    </r>
    <r>
      <rPr>
        <sz val="10"/>
        <color theme="1"/>
        <rFont val="Tahoma"/>
        <family val="2"/>
      </rPr>
      <t>Assume $10,000 in travel</t>
    </r>
  </si>
  <si>
    <r>
      <rPr>
        <b/>
        <i/>
        <sz val="10"/>
        <color theme="1"/>
        <rFont val="Tahoma"/>
        <family val="2"/>
      </rPr>
      <t>Software</t>
    </r>
    <r>
      <rPr>
        <sz val="10"/>
        <color theme="1"/>
        <rFont val="Tahoma"/>
        <family val="2"/>
      </rPr>
      <t xml:space="preserve"> -  (SPSS, NVivo, GIS, Kumu)</t>
    </r>
  </si>
  <si>
    <r>
      <rPr>
        <b/>
        <sz val="10"/>
        <color theme="1"/>
        <rFont val="Tahoma"/>
        <family val="2"/>
      </rPr>
      <t>Survey</t>
    </r>
    <r>
      <rPr>
        <sz val="10"/>
        <color theme="1"/>
        <rFont val="Tahoma"/>
        <family val="2"/>
      </rPr>
      <t xml:space="preserve"> - Design of online survey, hosting survey website</t>
    </r>
  </si>
  <si>
    <r>
      <rPr>
        <b/>
        <sz val="10"/>
        <color theme="1"/>
        <rFont val="Tahoma"/>
        <family val="2"/>
      </rPr>
      <t>Printing</t>
    </r>
    <r>
      <rPr>
        <sz val="10"/>
        <color theme="1"/>
        <rFont val="Tahoma"/>
        <family val="2"/>
      </rPr>
      <t xml:space="preserve"> - for mail survey materials</t>
    </r>
  </si>
  <si>
    <r>
      <rPr>
        <b/>
        <sz val="10"/>
        <color theme="1"/>
        <rFont val="Tahoma"/>
        <family val="2"/>
      </rPr>
      <t>Mailing</t>
    </r>
    <r>
      <rPr>
        <sz val="10"/>
        <color theme="1"/>
        <rFont val="Tahoma"/>
        <family val="2"/>
      </rPr>
      <t xml:space="preserve"> (3 mailings per respondent x 100 respondents per location x $0.50 per mailing x 10 regions)</t>
    </r>
  </si>
  <si>
    <t>GS 9 step 3 for Denver</t>
  </si>
  <si>
    <t>GS 13 step 3 for Denver</t>
  </si>
  <si>
    <t>Salaries sum</t>
  </si>
  <si>
    <r>
      <rPr>
        <b/>
        <sz val="10"/>
        <color theme="1"/>
        <rFont val="Tahoma"/>
        <family val="2"/>
      </rPr>
      <t xml:space="preserve">Incentives </t>
    </r>
    <r>
      <rPr>
        <sz val="10"/>
        <color theme="1"/>
        <rFont val="Tahoma"/>
        <family val="2"/>
      </rPr>
      <t>($200/region x 10 regions)</t>
    </r>
  </si>
  <si>
    <t>Phase 1a:             Census</t>
  </si>
  <si>
    <t xml:space="preserve">Phase 1b: Focus Groups </t>
  </si>
  <si>
    <t>STEW-MAP - 2025 (OMB # 0596-0240)</t>
  </si>
  <si>
    <t>Three Year Total Cost (D15x$37.03**)</t>
  </si>
  <si>
    <t>Total Annual Cost (D14x$37.03**)</t>
  </si>
  <si>
    <t>** We  used mean hourly wage for “Social and Community Service Managers” from BLS at http://www.bls.gov/oes/current/oes119151.htm ($37.033.91) to reflect our expectation that the majority of respondents will work at nonprofit organizations or will be acting as social or community service managers even if they are actually unpaid volunteers. We multiplied the hourly rate by 1.28 to account for benefits.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</si>
</sst>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2" formatCode="_(&quot;$&quot;* #,##0_);_(&quot;$&quot;* \(#,##0\);_(&quot;$&quot;* &quot;-&quot;_);_(@_)"/>
    <numFmt numFmtId="41" formatCode="_(* #,##0_);_(* \(#,##0\);_(* &quot;-&quot;_);_(@_)"/>
    <numFmt numFmtId="43" formatCode="_(* #,##0.00_);_(* \(#,##0.00\);_(* &quot;-&quot;??_);_(@_)"/>
    <numFmt numFmtId="164" formatCode="&quot;$&quot;#,##0"/>
  </numFmts>
  <fonts count="20" x14ac:knownFonts="1">
    <font>
      <sz val="11"/>
      <color theme="1"/>
      <name val="Calibri"/>
      <family val="2"/>
      <scheme val="minor"/>
    </font>
    <font>
      <sz val="11"/>
      <color theme="1"/>
      <name val="Calibri"/>
      <family val="2"/>
      <scheme val="minor"/>
    </font>
    <font>
      <b/>
      <sz val="11"/>
      <color theme="1"/>
      <name val="Calibri"/>
      <family val="2"/>
      <scheme val="minor"/>
    </font>
    <font>
      <b/>
      <sz val="10"/>
      <color rgb="FF000000"/>
      <name val="Calibri"/>
      <family val="2"/>
      <scheme val="minor"/>
    </font>
    <font>
      <b/>
      <sz val="10"/>
      <name val="Calibri"/>
      <family val="2"/>
      <scheme val="minor"/>
    </font>
    <font>
      <b/>
      <sz val="12"/>
      <color rgb="FF000000"/>
      <name val="Calibri"/>
      <family val="2"/>
      <scheme val="minor"/>
    </font>
    <font>
      <sz val="11"/>
      <name val="Calibri"/>
      <family val="2"/>
      <scheme val="minor"/>
    </font>
    <font>
      <sz val="10"/>
      <name val="Calibri"/>
      <family val="2"/>
      <scheme val="minor"/>
    </font>
    <font>
      <b/>
      <sz val="12"/>
      <color theme="1"/>
      <name val="Calibri"/>
      <family val="2"/>
      <scheme val="minor"/>
    </font>
    <font>
      <b/>
      <sz val="12"/>
      <name val="Calibri"/>
      <family val="2"/>
      <scheme val="minor"/>
    </font>
    <font>
      <b/>
      <sz val="11"/>
      <color rgb="FF000000"/>
      <name val="Calibri"/>
      <family val="2"/>
      <scheme val="minor"/>
    </font>
    <font>
      <b/>
      <sz val="14"/>
      <color theme="1"/>
      <name val="Times New Roman"/>
      <family val="1"/>
    </font>
    <font>
      <b/>
      <i/>
      <sz val="12"/>
      <color theme="1"/>
      <name val="Calibri"/>
      <family val="2"/>
      <scheme val="minor"/>
    </font>
    <font>
      <b/>
      <sz val="10"/>
      <color theme="1"/>
      <name val="Tahoma"/>
      <family val="2"/>
    </font>
    <font>
      <b/>
      <i/>
      <sz val="10"/>
      <color theme="1"/>
      <name val="Tahoma"/>
      <family val="2"/>
    </font>
    <font>
      <sz val="10"/>
      <color theme="1"/>
      <name val="Tahoma"/>
      <family val="2"/>
    </font>
    <font>
      <sz val="10"/>
      <color theme="1"/>
      <name val="Calibri"/>
      <family val="2"/>
      <scheme val="minor"/>
    </font>
    <font>
      <b/>
      <sz val="10"/>
      <color theme="1"/>
      <name val="Calibri"/>
      <family val="2"/>
      <scheme val="minor"/>
    </font>
    <font>
      <sz val="10"/>
      <color rgb="FF000000"/>
      <name val="Calibri"/>
      <family val="2"/>
      <scheme val="minor"/>
    </font>
    <font>
      <sz val="10"/>
      <color rgb="FF1B1B1B"/>
      <name val="Arial"/>
      <family val="2"/>
    </font>
  </fonts>
  <fills count="8">
    <fill>
      <patternFill patternType="none"/>
    </fill>
    <fill>
      <patternFill patternType="gray125"/>
    </fill>
    <fill>
      <patternFill patternType="solid">
        <fgColor theme="5" tint="0.59999389629810485"/>
        <bgColor indexed="64"/>
      </patternFill>
    </fill>
    <fill>
      <patternFill patternType="solid">
        <fgColor theme="6" tint="0.59999389629810485"/>
        <bgColor indexed="64"/>
      </patternFill>
    </fill>
    <fill>
      <patternFill patternType="solid">
        <fgColor theme="0" tint="-0.249977111117893"/>
        <bgColor indexed="64"/>
      </patternFill>
    </fill>
    <fill>
      <patternFill patternType="lightUp"/>
    </fill>
    <fill>
      <patternFill patternType="solid">
        <fgColor rgb="FFFFFF00"/>
        <bgColor indexed="64"/>
      </patternFill>
    </fill>
    <fill>
      <patternFill patternType="solid">
        <fgColor theme="9" tint="0.7999816888943144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xf numFmtId="43" fontId="1" fillId="0" borderId="0" applyFont="0" applyFill="0" applyBorder="0" applyAlignment="0" applyProtection="0"/>
  </cellStyleXfs>
  <cellXfs count="72">
    <xf numFmtId="0" fontId="0" fillId="0" borderId="0" xfId="0"/>
    <xf numFmtId="0" fontId="12" fillId="0" borderId="0" xfId="0" applyFont="1"/>
    <xf numFmtId="0" fontId="0" fillId="0" borderId="0" xfId="0" applyAlignment="1">
      <alignment wrapText="1"/>
    </xf>
    <xf numFmtId="41" fontId="5" fillId="6" borderId="1" xfId="1" applyNumberFormat="1" applyFont="1" applyFill="1" applyBorder="1" applyAlignment="1">
      <alignment horizontal="center" vertical="center"/>
    </xf>
    <xf numFmtId="41" fontId="8" fillId="6" borderId="1" xfId="0" applyNumberFormat="1" applyFont="1" applyFill="1" applyBorder="1"/>
    <xf numFmtId="42" fontId="5" fillId="6" borderId="1" xfId="1" applyNumberFormat="1" applyFont="1" applyFill="1" applyBorder="1" applyAlignment="1">
      <alignment horizontal="center" vertical="center"/>
    </xf>
    <xf numFmtId="0" fontId="8" fillId="0" borderId="4" xfId="0" applyFont="1" applyBorder="1" applyAlignment="1">
      <alignment wrapText="1"/>
    </xf>
    <xf numFmtId="0" fontId="8" fillId="0" borderId="6" xfId="0" applyFont="1" applyBorder="1" applyAlignment="1">
      <alignment wrapText="1"/>
    </xf>
    <xf numFmtId="0" fontId="8" fillId="0" borderId="5" xfId="0" applyFont="1" applyBorder="1" applyAlignment="1">
      <alignment wrapText="1"/>
    </xf>
    <xf numFmtId="0" fontId="8" fillId="0" borderId="4" xfId="0" applyFont="1" applyBorder="1" applyAlignment="1">
      <alignment horizontal="left" wrapText="1"/>
    </xf>
    <xf numFmtId="0" fontId="8" fillId="0" borderId="6" xfId="0" applyFont="1" applyBorder="1" applyAlignment="1">
      <alignment horizontal="left" wrapText="1"/>
    </xf>
    <xf numFmtId="0" fontId="8" fillId="0" borderId="5" xfId="0" applyFont="1" applyBorder="1" applyAlignment="1">
      <alignment horizontal="left" wrapText="1"/>
    </xf>
    <xf numFmtId="0" fontId="13" fillId="0" borderId="1" xfId="0" applyFont="1" applyBorder="1" applyAlignment="1">
      <alignment horizontal="center" vertical="center" wrapText="1"/>
    </xf>
    <xf numFmtId="0" fontId="14" fillId="0" borderId="1" xfId="0" applyFont="1" applyBorder="1" applyAlignment="1">
      <alignment wrapText="1"/>
    </xf>
    <xf numFmtId="0" fontId="0" fillId="0" borderId="0" xfId="0" applyAlignment="1">
      <alignment vertical="center" wrapText="1"/>
    </xf>
    <xf numFmtId="0" fontId="15" fillId="0" borderId="1" xfId="0" applyFont="1" applyBorder="1" applyAlignment="1">
      <alignment wrapText="1"/>
    </xf>
    <xf numFmtId="0" fontId="15" fillId="0" borderId="1" xfId="0" applyFont="1" applyBorder="1" applyAlignment="1">
      <alignment vertical="center" wrapText="1"/>
    </xf>
    <xf numFmtId="0" fontId="14" fillId="0" borderId="1" xfId="0" applyFont="1" applyBorder="1"/>
    <xf numFmtId="164" fontId="15" fillId="0" borderId="1" xfId="0" applyNumberFormat="1" applyFont="1" applyBorder="1"/>
    <xf numFmtId="164" fontId="15" fillId="0" borderId="1" xfId="0" applyNumberFormat="1" applyFont="1" applyBorder="1" applyAlignment="1">
      <alignment vertical="center" wrapText="1"/>
    </xf>
    <xf numFmtId="0" fontId="2" fillId="4" borderId="1" xfId="0" applyFont="1" applyFill="1" applyBorder="1"/>
    <xf numFmtId="3" fontId="4" fillId="4" borderId="1" xfId="0" applyNumberFormat="1"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8" fillId="0" borderId="0" xfId="0" applyFont="1" applyAlignment="1">
      <alignment wrapText="1"/>
    </xf>
    <xf numFmtId="0" fontId="4" fillId="4" borderId="10" xfId="0" applyFont="1" applyFill="1" applyBorder="1" applyAlignment="1">
      <alignment horizontal="center" vertical="center"/>
    </xf>
    <xf numFmtId="0" fontId="3" fillId="2" borderId="11" xfId="0" applyFont="1" applyFill="1" applyBorder="1" applyAlignment="1">
      <alignment horizontal="center" vertical="center" wrapText="1"/>
    </xf>
    <xf numFmtId="0" fontId="8" fillId="0" borderId="10" xfId="0" applyFont="1" applyBorder="1" applyAlignment="1">
      <alignment wrapText="1"/>
    </xf>
    <xf numFmtId="0" fontId="8" fillId="0" borderId="12" xfId="0" applyFont="1" applyBorder="1" applyAlignment="1">
      <alignment wrapText="1"/>
    </xf>
    <xf numFmtId="0" fontId="18" fillId="0" borderId="1" xfId="0" applyFont="1" applyBorder="1" applyAlignment="1">
      <alignment horizontal="right" vertical="center" wrapText="1"/>
    </xf>
    <xf numFmtId="0" fontId="3" fillId="0" borderId="1" xfId="0" applyFont="1" applyBorder="1" applyAlignment="1">
      <alignment horizontal="right" vertical="center" wrapText="1"/>
    </xf>
    <xf numFmtId="0" fontId="3" fillId="0" borderId="11" xfId="0" applyFont="1" applyBorder="1" applyAlignment="1">
      <alignment horizontal="right" vertical="center" wrapText="1"/>
    </xf>
    <xf numFmtId="41" fontId="7" fillId="0" borderId="1" xfId="1" applyNumberFormat="1" applyFont="1" applyFill="1" applyBorder="1" applyAlignment="1">
      <alignment horizontal="right" vertical="center" wrapText="1"/>
    </xf>
    <xf numFmtId="41" fontId="7" fillId="0" borderId="1" xfId="1" applyNumberFormat="1" applyFont="1" applyFill="1" applyBorder="1" applyAlignment="1">
      <alignment horizontal="right" vertical="center"/>
    </xf>
    <xf numFmtId="41" fontId="6" fillId="0" borderId="1" xfId="1" applyNumberFormat="1" applyFont="1" applyFill="1" applyBorder="1" applyAlignment="1">
      <alignment horizontal="right" vertical="center"/>
    </xf>
    <xf numFmtId="41" fontId="0" fillId="0" borderId="1" xfId="1" applyNumberFormat="1" applyFont="1" applyFill="1" applyBorder="1" applyAlignment="1">
      <alignment horizontal="right" vertical="center"/>
    </xf>
    <xf numFmtId="41" fontId="0" fillId="0" borderId="11" xfId="1" applyNumberFormat="1" applyFont="1" applyFill="1" applyBorder="1" applyAlignment="1">
      <alignment horizontal="right" vertical="center"/>
    </xf>
    <xf numFmtId="41" fontId="0" fillId="0" borderId="11" xfId="1" applyNumberFormat="1" applyFont="1" applyBorder="1" applyAlignment="1">
      <alignment horizontal="right" vertical="center"/>
    </xf>
    <xf numFmtId="41" fontId="0" fillId="0" borderId="1" xfId="1" applyNumberFormat="1" applyFont="1" applyBorder="1" applyAlignment="1">
      <alignment horizontal="right" vertical="center"/>
    </xf>
    <xf numFmtId="41" fontId="5" fillId="0" borderId="1" xfId="1" applyNumberFormat="1" applyFont="1" applyFill="1" applyBorder="1" applyAlignment="1">
      <alignment horizontal="right" vertical="center" wrapText="1"/>
    </xf>
    <xf numFmtId="41" fontId="9" fillId="0" borderId="1" xfId="1" applyNumberFormat="1" applyFont="1" applyFill="1" applyBorder="1" applyAlignment="1">
      <alignment horizontal="right" vertical="center"/>
    </xf>
    <xf numFmtId="41" fontId="9" fillId="5" borderId="1" xfId="1" applyNumberFormat="1" applyFont="1" applyFill="1" applyBorder="1" applyAlignment="1">
      <alignment horizontal="right" vertical="center" wrapText="1"/>
    </xf>
    <xf numFmtId="41" fontId="8" fillId="0" borderId="1" xfId="1" applyNumberFormat="1" applyFont="1" applyFill="1" applyBorder="1" applyAlignment="1">
      <alignment horizontal="right" vertical="center"/>
    </xf>
    <xf numFmtId="41" fontId="8" fillId="0" borderId="11" xfId="1" applyNumberFormat="1" applyFont="1" applyFill="1" applyBorder="1" applyAlignment="1">
      <alignment horizontal="right" vertical="center"/>
    </xf>
    <xf numFmtId="41" fontId="5" fillId="0" borderId="13" xfId="1" applyNumberFormat="1" applyFont="1" applyFill="1" applyBorder="1" applyAlignment="1">
      <alignment horizontal="right" vertical="center"/>
    </xf>
    <xf numFmtId="41" fontId="9" fillId="0" borderId="13" xfId="1" applyNumberFormat="1" applyFont="1" applyFill="1" applyBorder="1" applyAlignment="1">
      <alignment horizontal="right" vertical="center"/>
    </xf>
    <xf numFmtId="41" fontId="9" fillId="5" borderId="13" xfId="1" applyNumberFormat="1" applyFont="1" applyFill="1" applyBorder="1" applyAlignment="1">
      <alignment horizontal="right" vertical="center" wrapText="1"/>
    </xf>
    <xf numFmtId="41" fontId="8" fillId="0" borderId="13" xfId="1" applyNumberFormat="1" applyFont="1" applyFill="1" applyBorder="1" applyAlignment="1">
      <alignment horizontal="right" vertical="center"/>
    </xf>
    <xf numFmtId="41" fontId="8" fillId="0" borderId="14" xfId="1" applyNumberFormat="1" applyFont="1" applyFill="1" applyBorder="1" applyAlignment="1">
      <alignment horizontal="right" vertical="center"/>
    </xf>
    <xf numFmtId="164" fontId="0" fillId="0" borderId="0" xfId="0" applyNumberFormat="1"/>
    <xf numFmtId="41" fontId="0" fillId="0" borderId="0" xfId="0" applyNumberFormat="1"/>
    <xf numFmtId="0" fontId="19" fillId="0" borderId="0" xfId="0" applyFont="1"/>
    <xf numFmtId="0" fontId="8" fillId="0" borderId="2" xfId="0" applyFont="1" applyBorder="1" applyAlignment="1">
      <alignment wrapText="1"/>
    </xf>
    <xf numFmtId="0" fontId="0" fillId="0" borderId="3" xfId="0" applyBorder="1" applyAlignment="1">
      <alignment wrapText="1"/>
    </xf>
    <xf numFmtId="0" fontId="0" fillId="0" borderId="1" xfId="0" applyBorder="1" applyAlignment="1">
      <alignment horizontal="center" vertical="top" wrapText="1"/>
    </xf>
    <xf numFmtId="0" fontId="4" fillId="0" borderId="10" xfId="0" applyFont="1" applyBorder="1" applyAlignment="1">
      <alignment horizontal="center" vertical="center" wrapText="1"/>
    </xf>
    <xf numFmtId="0" fontId="0" fillId="0" borderId="10" xfId="0" applyBorder="1" applyAlignment="1">
      <alignment horizontal="center" vertical="center" wrapText="1"/>
    </xf>
    <xf numFmtId="0" fontId="0" fillId="0" borderId="10" xfId="0" applyBorder="1"/>
    <xf numFmtId="0" fontId="11" fillId="7" borderId="8" xfId="0" applyFont="1" applyFill="1" applyBorder="1" applyAlignment="1">
      <alignment horizontal="center" vertical="center"/>
    </xf>
    <xf numFmtId="0" fontId="11" fillId="7" borderId="7" xfId="0" applyFont="1" applyFill="1" applyBorder="1" applyAlignment="1">
      <alignment horizontal="center" vertical="center"/>
    </xf>
    <xf numFmtId="0" fontId="11" fillId="7" borderId="9" xfId="0" applyFont="1" applyFill="1" applyBorder="1" applyAlignment="1">
      <alignment horizontal="center" vertical="center"/>
    </xf>
    <xf numFmtId="3" fontId="4" fillId="4" borderId="10" xfId="0" applyNumberFormat="1" applyFont="1" applyFill="1" applyBorder="1" applyAlignment="1">
      <alignment horizontal="center" vertical="center" wrapText="1"/>
    </xf>
    <xf numFmtId="3" fontId="4" fillId="4" borderId="1" xfId="0" applyNumberFormat="1" applyFont="1" applyFill="1" applyBorder="1" applyAlignment="1">
      <alignment horizontal="center" vertical="center" wrapText="1"/>
    </xf>
    <xf numFmtId="0" fontId="2" fillId="2" borderId="1" xfId="0" applyFont="1" applyFill="1" applyBorder="1" applyAlignment="1">
      <alignment horizontal="center"/>
    </xf>
    <xf numFmtId="0" fontId="2" fillId="2" borderId="11" xfId="0" applyFont="1" applyFill="1" applyBorder="1" applyAlignment="1">
      <alignment horizontal="center"/>
    </xf>
    <xf numFmtId="0" fontId="4" fillId="0" borderId="1" xfId="0" applyFont="1" applyBorder="1" applyAlignment="1">
      <alignment horizontal="center" vertical="center" wrapText="1"/>
    </xf>
    <xf numFmtId="0" fontId="17" fillId="0" borderId="1" xfId="0" applyFont="1" applyBorder="1" applyAlignment="1">
      <alignment horizontal="center" vertical="center" wrapText="1"/>
    </xf>
    <xf numFmtId="0" fontId="10" fillId="3" borderId="1" xfId="0" applyFont="1" applyFill="1" applyBorder="1" applyAlignment="1">
      <alignment horizontal="center" vertical="center" wrapText="1"/>
    </xf>
    <xf numFmtId="3" fontId="4" fillId="0" borderId="1" xfId="0" applyNumberFormat="1" applyFont="1" applyBorder="1" applyAlignment="1">
      <alignment horizontal="center" vertical="center" wrapText="1"/>
    </xf>
    <xf numFmtId="0" fontId="16" fillId="0" borderId="1" xfId="0" applyFont="1" applyBorder="1" applyAlignment="1">
      <alignment horizontal="center" vertical="center" wrapText="1"/>
    </xf>
    <xf numFmtId="0" fontId="17" fillId="0" borderId="4" xfId="0" applyFont="1" applyBorder="1" applyAlignment="1">
      <alignment horizontal="center" vertical="center" wrapText="1"/>
    </xf>
    <xf numFmtId="0" fontId="0" fillId="0" borderId="5" xfId="0" applyBorder="1" applyAlignment="1">
      <alignment horizontal="center" vertical="center"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23"/>
  <sheetViews>
    <sheetView topLeftCell="A14" zoomScale="70" zoomScaleNormal="70" workbookViewId="0">
      <selection activeCell="D19" sqref="D19"/>
    </sheetView>
  </sheetViews>
  <sheetFormatPr defaultRowHeight="14.4" x14ac:dyDescent="0.3"/>
  <cols>
    <col min="1" max="1" width="16.5546875" customWidth="1"/>
    <col min="3" max="3" width="5.6640625" customWidth="1"/>
    <col min="4" max="4" width="14.6640625" customWidth="1"/>
    <col min="5" max="7" width="12.6640625" customWidth="1"/>
    <col min="8" max="8" width="11.88671875" customWidth="1"/>
    <col min="9" max="9" width="14.109375" customWidth="1"/>
    <col min="10" max="12" width="12.6640625" customWidth="1"/>
    <col min="13" max="13" width="12.109375" customWidth="1"/>
    <col min="14" max="14" width="13.33203125" customWidth="1"/>
  </cols>
  <sheetData>
    <row r="1" spans="1:14" ht="17.399999999999999" x14ac:dyDescent="0.3">
      <c r="A1" s="58" t="s">
        <v>46</v>
      </c>
      <c r="B1" s="59"/>
      <c r="C1" s="59"/>
      <c r="D1" s="59"/>
      <c r="E1" s="59"/>
      <c r="F1" s="59"/>
      <c r="G1" s="59"/>
      <c r="H1" s="59"/>
      <c r="I1" s="59"/>
      <c r="J1" s="59"/>
      <c r="K1" s="59"/>
      <c r="L1" s="59"/>
      <c r="M1" s="59"/>
      <c r="N1" s="60"/>
    </row>
    <row r="2" spans="1:14" ht="31.5" customHeight="1" x14ac:dyDescent="0.3">
      <c r="A2" s="61"/>
      <c r="B2" s="62"/>
      <c r="C2" s="20"/>
      <c r="D2" s="20"/>
      <c r="E2" s="67" t="s">
        <v>1</v>
      </c>
      <c r="F2" s="67"/>
      <c r="G2" s="67"/>
      <c r="H2" s="67"/>
      <c r="I2" s="67"/>
      <c r="J2" s="63" t="s">
        <v>3</v>
      </c>
      <c r="K2" s="63"/>
      <c r="L2" s="63"/>
      <c r="M2" s="63"/>
      <c r="N2" s="64"/>
    </row>
    <row r="3" spans="1:14" ht="94.5" customHeight="1" x14ac:dyDescent="0.3">
      <c r="A3" s="25" t="s">
        <v>0</v>
      </c>
      <c r="B3" s="62" t="s">
        <v>20</v>
      </c>
      <c r="C3" s="62"/>
      <c r="D3" s="21" t="s">
        <v>2</v>
      </c>
      <c r="E3" s="22" t="s">
        <v>25</v>
      </c>
      <c r="F3" s="22" t="s">
        <v>5</v>
      </c>
      <c r="G3" s="22" t="s">
        <v>16</v>
      </c>
      <c r="H3" s="22" t="s">
        <v>6</v>
      </c>
      <c r="I3" s="22" t="s">
        <v>17</v>
      </c>
      <c r="J3" s="23" t="s">
        <v>12</v>
      </c>
      <c r="K3" s="23" t="s">
        <v>5</v>
      </c>
      <c r="L3" s="23" t="s">
        <v>18</v>
      </c>
      <c r="M3" s="23" t="s">
        <v>6</v>
      </c>
      <c r="N3" s="26" t="s">
        <v>19</v>
      </c>
    </row>
    <row r="4" spans="1:14" ht="77.25" customHeight="1" x14ac:dyDescent="0.3">
      <c r="A4" s="55" t="s">
        <v>22</v>
      </c>
      <c r="B4" s="68" t="s">
        <v>24</v>
      </c>
      <c r="C4" s="69"/>
      <c r="D4" s="32">
        <v>40</v>
      </c>
      <c r="E4" s="32">
        <v>40</v>
      </c>
      <c r="F4" s="29">
        <v>1</v>
      </c>
      <c r="G4" s="29">
        <v>40</v>
      </c>
      <c r="H4" s="29">
        <v>120</v>
      </c>
      <c r="I4" s="29">
        <f>(G4*H4)/60</f>
        <v>80</v>
      </c>
      <c r="J4" s="30">
        <v>0</v>
      </c>
      <c r="K4" s="30">
        <v>0</v>
      </c>
      <c r="L4" s="30">
        <v>0</v>
      </c>
      <c r="M4" s="30">
        <v>0</v>
      </c>
      <c r="N4" s="31">
        <v>0</v>
      </c>
    </row>
    <row r="5" spans="1:14" ht="41.25" customHeight="1" x14ac:dyDescent="0.3">
      <c r="A5" s="56"/>
      <c r="B5" s="66" t="s">
        <v>44</v>
      </c>
      <c r="C5" s="66"/>
      <c r="D5" s="32">
        <v>480</v>
      </c>
      <c r="E5" s="32">
        <v>480</v>
      </c>
      <c r="F5" s="33">
        <v>1</v>
      </c>
      <c r="G5" s="32">
        <v>480</v>
      </c>
      <c r="H5" s="33">
        <v>15</v>
      </c>
      <c r="I5" s="32">
        <f>(G5*H5)/60</f>
        <v>120</v>
      </c>
      <c r="J5" s="34">
        <v>0</v>
      </c>
      <c r="K5" s="33">
        <v>0</v>
      </c>
      <c r="L5" s="34">
        <f>J5*K5</f>
        <v>0</v>
      </c>
      <c r="M5" s="35">
        <v>0</v>
      </c>
      <c r="N5" s="36">
        <v>0</v>
      </c>
    </row>
    <row r="6" spans="1:14" ht="41.25" customHeight="1" x14ac:dyDescent="0.3">
      <c r="A6" s="56"/>
      <c r="B6" s="70" t="s">
        <v>45</v>
      </c>
      <c r="C6" s="71"/>
      <c r="D6" s="32">
        <v>240</v>
      </c>
      <c r="E6" s="32">
        <v>240</v>
      </c>
      <c r="F6" s="33">
        <v>1</v>
      </c>
      <c r="G6" s="32">
        <v>240</v>
      </c>
      <c r="H6" s="33">
        <v>60</v>
      </c>
      <c r="I6" s="32">
        <v>240</v>
      </c>
      <c r="J6" s="34">
        <v>0</v>
      </c>
      <c r="K6" s="34">
        <v>0</v>
      </c>
      <c r="L6" s="34">
        <v>0</v>
      </c>
      <c r="M6" s="34">
        <v>0</v>
      </c>
      <c r="N6" s="36">
        <v>0</v>
      </c>
    </row>
    <row r="7" spans="1:14" ht="45" customHeight="1" x14ac:dyDescent="0.3">
      <c r="A7" s="56"/>
      <c r="B7" s="65" t="s">
        <v>28</v>
      </c>
      <c r="C7" s="65"/>
      <c r="D7" s="32">
        <v>12000</v>
      </c>
      <c r="E7" s="32">
        <f>0.5*D7</f>
        <v>6000</v>
      </c>
      <c r="F7" s="32">
        <v>1</v>
      </c>
      <c r="G7" s="32">
        <f>E7*F7</f>
        <v>6000</v>
      </c>
      <c r="H7" s="32">
        <v>30</v>
      </c>
      <c r="I7" s="32">
        <f>(G7*H7)/60</f>
        <v>3000</v>
      </c>
      <c r="J7" s="34">
        <f>D7*0.5</f>
        <v>6000</v>
      </c>
      <c r="K7" s="34">
        <v>1</v>
      </c>
      <c r="L7" s="34">
        <f>J7*K7</f>
        <v>6000</v>
      </c>
      <c r="M7" s="35">
        <v>2</v>
      </c>
      <c r="N7" s="37">
        <f>(L7*M7)/60</f>
        <v>200</v>
      </c>
    </row>
    <row r="8" spans="1:14" ht="51" customHeight="1" x14ac:dyDescent="0.3">
      <c r="A8" s="56"/>
      <c r="B8" s="66" t="s">
        <v>23</v>
      </c>
      <c r="C8" s="66"/>
      <c r="D8" s="32">
        <v>600</v>
      </c>
      <c r="E8" s="32">
        <f>0.1*D8</f>
        <v>60</v>
      </c>
      <c r="F8" s="33">
        <v>1</v>
      </c>
      <c r="G8" s="32">
        <f>E8*F8</f>
        <v>60</v>
      </c>
      <c r="H8" s="33">
        <v>3</v>
      </c>
      <c r="I8" s="32">
        <f>(G8*H8)/60</f>
        <v>3</v>
      </c>
      <c r="J8" s="34">
        <f>D8*0.9</f>
        <v>540</v>
      </c>
      <c r="K8" s="33">
        <v>1</v>
      </c>
      <c r="L8" s="34">
        <f>J8*K8</f>
        <v>540</v>
      </c>
      <c r="M8" s="38">
        <v>1</v>
      </c>
      <c r="N8" s="37">
        <f>(L8*M8)/60</f>
        <v>9</v>
      </c>
    </row>
    <row r="9" spans="1:14" ht="51" customHeight="1" x14ac:dyDescent="0.3">
      <c r="A9" s="57"/>
      <c r="B9" s="65" t="s">
        <v>27</v>
      </c>
      <c r="C9" s="65"/>
      <c r="D9" s="32">
        <v>240</v>
      </c>
      <c r="E9" s="32">
        <v>240</v>
      </c>
      <c r="F9" s="33">
        <v>1</v>
      </c>
      <c r="G9" s="32">
        <f>E9*F9</f>
        <v>240</v>
      </c>
      <c r="H9" s="33">
        <v>60</v>
      </c>
      <c r="I9" s="32">
        <f>(G9*H9)/60</f>
        <v>240</v>
      </c>
      <c r="J9" s="34">
        <v>0</v>
      </c>
      <c r="K9" s="33">
        <v>0</v>
      </c>
      <c r="L9" s="34">
        <f>J9*K9</f>
        <v>0</v>
      </c>
      <c r="M9" s="38">
        <v>0</v>
      </c>
      <c r="N9" s="37">
        <f>(L9*M9)/60</f>
        <v>0</v>
      </c>
    </row>
    <row r="10" spans="1:14" ht="44.25" customHeight="1" x14ac:dyDescent="0.3">
      <c r="A10" s="27" t="s">
        <v>4</v>
      </c>
      <c r="B10" s="54"/>
      <c r="C10" s="54"/>
      <c r="D10" s="39">
        <f>SUM(D4:D9)</f>
        <v>13600</v>
      </c>
      <c r="E10" s="40">
        <f>SUM(E4:E9)</f>
        <v>7060</v>
      </c>
      <c r="F10" s="41"/>
      <c r="G10" s="40">
        <f>SUM(G4:G9)</f>
        <v>7060</v>
      </c>
      <c r="H10" s="41"/>
      <c r="I10" s="40">
        <f>SUM(I4:I9)</f>
        <v>3683</v>
      </c>
      <c r="J10" s="42">
        <f>SUM(J4:J9)</f>
        <v>6540</v>
      </c>
      <c r="K10" s="41"/>
      <c r="L10" s="42">
        <f>SUM(L4:L9)</f>
        <v>6540</v>
      </c>
      <c r="M10" s="41"/>
      <c r="N10" s="43">
        <f>SUM(N4:N9)</f>
        <v>209</v>
      </c>
    </row>
    <row r="11" spans="1:14" ht="45.75" customHeight="1" thickBot="1" x14ac:dyDescent="0.35">
      <c r="A11" s="28" t="s">
        <v>10</v>
      </c>
      <c r="B11" s="52"/>
      <c r="C11" s="53"/>
      <c r="D11" s="44">
        <f>SUM(D10*3)</f>
        <v>40800</v>
      </c>
      <c r="E11" s="45">
        <f>SUM(E10*3)</f>
        <v>21180</v>
      </c>
      <c r="F11" s="46"/>
      <c r="G11" s="45">
        <f>SUM(G10*3)</f>
        <v>21180</v>
      </c>
      <c r="H11" s="46"/>
      <c r="I11" s="45">
        <f>SUM(I10*3)</f>
        <v>11049</v>
      </c>
      <c r="J11" s="47">
        <f>SUM(J10*3)</f>
        <v>19620</v>
      </c>
      <c r="K11" s="46"/>
      <c r="L11" s="47">
        <f>SUM(L10*3)</f>
        <v>19620</v>
      </c>
      <c r="M11" s="46"/>
      <c r="N11" s="48">
        <f>SUM(N10*3)</f>
        <v>627</v>
      </c>
    </row>
    <row r="12" spans="1:14" ht="15.6" x14ac:dyDescent="0.3">
      <c r="B12" s="24"/>
      <c r="C12" s="24"/>
    </row>
    <row r="14" spans="1:14" ht="15.6" x14ac:dyDescent="0.3">
      <c r="A14" s="1" t="s">
        <v>9</v>
      </c>
    </row>
    <row r="15" spans="1:14" ht="93" customHeight="1" x14ac:dyDescent="0.3">
      <c r="A15" s="6" t="s">
        <v>8</v>
      </c>
      <c r="D15" s="3">
        <f>G10+J10</f>
        <v>13600</v>
      </c>
      <c r="F15" s="50"/>
    </row>
    <row r="16" spans="1:14" ht="103.5" customHeight="1" x14ac:dyDescent="0.3">
      <c r="A16" s="6" t="s">
        <v>13</v>
      </c>
      <c r="B16" s="7"/>
      <c r="C16" s="8"/>
      <c r="D16" s="3">
        <f>G11+J11</f>
        <v>40800</v>
      </c>
    </row>
    <row r="17" spans="1:6" ht="103.5" customHeight="1" x14ac:dyDescent="0.3">
      <c r="A17" s="6" t="s">
        <v>7</v>
      </c>
      <c r="B17" s="7"/>
      <c r="C17" s="8"/>
      <c r="D17" s="3">
        <f>SUM(I10,N10)</f>
        <v>3892</v>
      </c>
      <c r="F17" s="2"/>
    </row>
    <row r="18" spans="1:6" ht="50.25" customHeight="1" x14ac:dyDescent="0.3">
      <c r="A18" s="6" t="s">
        <v>11</v>
      </c>
      <c r="B18" s="7"/>
      <c r="C18" s="8"/>
      <c r="D18" s="4">
        <f>I11+N11</f>
        <v>11676</v>
      </c>
    </row>
    <row r="19" spans="1:6" ht="51" customHeight="1" x14ac:dyDescent="0.3">
      <c r="A19" s="9" t="s">
        <v>48</v>
      </c>
      <c r="B19" s="7"/>
      <c r="C19" s="8"/>
      <c r="D19" s="5">
        <f>D17*37.03*1.28</f>
        <v>184474.57280000002</v>
      </c>
    </row>
    <row r="20" spans="1:6" ht="46.8" x14ac:dyDescent="0.3">
      <c r="A20" s="6" t="s">
        <v>47</v>
      </c>
      <c r="B20" s="10"/>
      <c r="C20" s="11"/>
      <c r="D20" s="5">
        <f>D18*37.03*1.28</f>
        <v>553423.71840000001</v>
      </c>
    </row>
    <row r="21" spans="1:6" ht="15.6" x14ac:dyDescent="0.3">
      <c r="B21" s="7"/>
      <c r="C21" s="8"/>
    </row>
    <row r="22" spans="1:6" x14ac:dyDescent="0.3">
      <c r="A22" t="s">
        <v>26</v>
      </c>
    </row>
    <row r="23" spans="1:6" x14ac:dyDescent="0.3">
      <c r="A23" t="s">
        <v>49</v>
      </c>
    </row>
  </sheetData>
  <mergeCells count="14">
    <mergeCell ref="B11:C11"/>
    <mergeCell ref="B10:C10"/>
    <mergeCell ref="A4:A9"/>
    <mergeCell ref="A1:N1"/>
    <mergeCell ref="A2:B2"/>
    <mergeCell ref="J2:N2"/>
    <mergeCell ref="B3:C3"/>
    <mergeCell ref="B7:C7"/>
    <mergeCell ref="B9:C9"/>
    <mergeCell ref="B8:C8"/>
    <mergeCell ref="E2:I2"/>
    <mergeCell ref="B5:C5"/>
    <mergeCell ref="B4:C4"/>
    <mergeCell ref="B6:C6"/>
  </mergeCells>
  <pageMargins left="0.25" right="0.25" top="0.75" bottom="0.75" header="0.3" footer="0.3"/>
  <pageSetup scale="60" fitToHeight="0"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20"/>
  <sheetViews>
    <sheetView tabSelected="1" topLeftCell="A5" workbookViewId="0">
      <selection activeCell="C18" sqref="C18"/>
    </sheetView>
  </sheetViews>
  <sheetFormatPr defaultRowHeight="14.4" x14ac:dyDescent="0.3"/>
  <cols>
    <col min="1" max="1" width="29" customWidth="1"/>
    <col min="2" max="2" width="21.5546875" customWidth="1"/>
    <col min="3" max="3" width="21.88671875" customWidth="1"/>
  </cols>
  <sheetData>
    <row r="1" spans="1:3" ht="51.75" customHeight="1" x14ac:dyDescent="0.3">
      <c r="A1" s="12" t="s">
        <v>14</v>
      </c>
      <c r="B1" s="12" t="s">
        <v>30</v>
      </c>
      <c r="C1" s="12" t="s">
        <v>21</v>
      </c>
    </row>
    <row r="2" spans="1:3" ht="66.599999999999994" x14ac:dyDescent="0.3">
      <c r="A2" s="13" t="s">
        <v>29</v>
      </c>
      <c r="B2" s="18">
        <v>160428</v>
      </c>
      <c r="C2" s="18">
        <f>3*B2</f>
        <v>481284</v>
      </c>
    </row>
    <row r="3" spans="1:3" ht="53.4" x14ac:dyDescent="0.3">
      <c r="A3" s="13" t="s">
        <v>32</v>
      </c>
      <c r="B3" s="19">
        <v>93030</v>
      </c>
      <c r="C3" s="18">
        <f t="shared" ref="C3:C10" si="0">3*B3</f>
        <v>279090</v>
      </c>
    </row>
    <row r="4" spans="1:3" ht="53.4" x14ac:dyDescent="0.3">
      <c r="A4" s="13" t="s">
        <v>33</v>
      </c>
      <c r="B4" s="19">
        <v>93030</v>
      </c>
      <c r="C4" s="18">
        <f t="shared" si="0"/>
        <v>279090</v>
      </c>
    </row>
    <row r="5" spans="1:3" ht="27" x14ac:dyDescent="0.3">
      <c r="A5" s="13" t="s">
        <v>35</v>
      </c>
      <c r="B5" s="18">
        <v>10000</v>
      </c>
      <c r="C5" s="18">
        <f t="shared" si="0"/>
        <v>30000</v>
      </c>
    </row>
    <row r="6" spans="1:3" ht="26.4" x14ac:dyDescent="0.3">
      <c r="A6" s="16" t="s">
        <v>36</v>
      </c>
      <c r="B6" s="19">
        <v>48400</v>
      </c>
      <c r="C6" s="18">
        <f t="shared" si="0"/>
        <v>145200</v>
      </c>
    </row>
    <row r="7" spans="1:3" ht="26.4" x14ac:dyDescent="0.3">
      <c r="A7" s="16" t="s">
        <v>37</v>
      </c>
      <c r="B7" s="19">
        <v>50000</v>
      </c>
      <c r="C7" s="18">
        <f t="shared" si="0"/>
        <v>150000</v>
      </c>
    </row>
    <row r="8" spans="1:3" ht="26.4" x14ac:dyDescent="0.3">
      <c r="A8" s="16" t="s">
        <v>38</v>
      </c>
      <c r="B8" s="19">
        <v>10000</v>
      </c>
      <c r="C8" s="18">
        <f t="shared" si="0"/>
        <v>30000</v>
      </c>
    </row>
    <row r="9" spans="1:3" ht="52.8" x14ac:dyDescent="0.3">
      <c r="A9" s="16" t="s">
        <v>39</v>
      </c>
      <c r="B9" s="19">
        <v>1500</v>
      </c>
      <c r="C9" s="18">
        <f t="shared" si="0"/>
        <v>4500</v>
      </c>
    </row>
    <row r="10" spans="1:3" ht="26.4" x14ac:dyDescent="0.3">
      <c r="A10" s="16" t="s">
        <v>43</v>
      </c>
      <c r="B10" s="19">
        <v>2000</v>
      </c>
      <c r="C10" s="18">
        <f t="shared" si="0"/>
        <v>6000</v>
      </c>
    </row>
    <row r="11" spans="1:3" x14ac:dyDescent="0.3">
      <c r="A11" s="15"/>
      <c r="B11" s="18"/>
      <c r="C11" s="18"/>
    </row>
    <row r="12" spans="1:3" x14ac:dyDescent="0.3">
      <c r="A12" s="17" t="s">
        <v>15</v>
      </c>
      <c r="B12" s="18">
        <f>ROUND(SUM(B1:B11),0)</f>
        <v>468388</v>
      </c>
      <c r="C12" s="18">
        <f>ROUND(SUM(C1:C11),0)</f>
        <v>1405164</v>
      </c>
    </row>
    <row r="14" spans="1:3" x14ac:dyDescent="0.3">
      <c r="A14" t="s">
        <v>31</v>
      </c>
    </row>
    <row r="16" spans="1:3" x14ac:dyDescent="0.3">
      <c r="C16" t="s">
        <v>34</v>
      </c>
    </row>
    <row r="17" spans="1:3" x14ac:dyDescent="0.3">
      <c r="A17" t="s">
        <v>41</v>
      </c>
      <c r="B17" s="51">
        <v>125334</v>
      </c>
      <c r="C17">
        <f>B17*1.28</f>
        <v>160427.51999999999</v>
      </c>
    </row>
    <row r="18" spans="1:3" x14ac:dyDescent="0.3">
      <c r="A18" t="s">
        <v>40</v>
      </c>
      <c r="B18" s="51">
        <v>72680</v>
      </c>
      <c r="C18" s="14">
        <f>B18*1.28</f>
        <v>93030.400000000009</v>
      </c>
    </row>
    <row r="20" spans="1:3" x14ac:dyDescent="0.3">
      <c r="A20" t="s">
        <v>42</v>
      </c>
      <c r="B20" s="49">
        <f>SUM(B2:B4)</f>
        <v>346488</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7e25f8c5-80a9-4574-a617-5c233853156a">
      <Terms xmlns="http://schemas.microsoft.com/office/infopath/2007/PartnerControls"/>
    </lcf76f155ced4ddcb4097134ff3c332f>
    <TaxCatchAll xmlns="ca3979a3-3465-418c-982b-0defcebcf79e"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EBA69C46C6F4D4EAC2FD955BD25D0EC" ma:contentTypeVersion="14" ma:contentTypeDescription="Create a new document." ma:contentTypeScope="" ma:versionID="7b6774c36122f2d301061d79c715de97">
  <xsd:schema xmlns:xsd="http://www.w3.org/2001/XMLSchema" xmlns:xs="http://www.w3.org/2001/XMLSchema" xmlns:p="http://schemas.microsoft.com/office/2006/metadata/properties" xmlns:ns2="7e25f8c5-80a9-4574-a617-5c233853156a" xmlns:ns3="ca3979a3-3465-418c-982b-0defcebcf79e" targetNamespace="http://schemas.microsoft.com/office/2006/metadata/properties" ma:root="true" ma:fieldsID="e9e3d83e336f3a4cb3eb7dced269edd8" ns2:_="" ns3:_="">
    <xsd:import namespace="7e25f8c5-80a9-4574-a617-5c233853156a"/>
    <xsd:import namespace="ca3979a3-3465-418c-982b-0defcebcf79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OCR" minOccurs="0"/>
                <xsd:element ref="ns2:MediaServiceGenerationTime" minOccurs="0"/>
                <xsd:element ref="ns2:MediaServiceEventHashCode" minOccurs="0"/>
                <xsd:element ref="ns2:MediaServiceDateTaken"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25f8c5-80a9-4574-a617-5c233853156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8ff62593-b918-4deb-ac08-0d74ac0cc7e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a3979a3-3465-418c-982b-0defcebcf79e"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2860f34c-83ee-4f12-91ab-cc730a0fb52f}" ma:internalName="TaxCatchAll" ma:showField="CatchAllData" ma:web="ca3979a3-3465-418c-982b-0defcebcf79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338FBF1-2335-46B4-A15C-77A324E22E3A}">
  <ds:schemaRefs>
    <ds:schemaRef ds:uri="http://schemas.microsoft.com/office/2006/metadata/properties"/>
    <ds:schemaRef ds:uri="http://schemas.microsoft.com/office/infopath/2007/PartnerControls"/>
    <ds:schemaRef ds:uri="7e25f8c5-80a9-4574-a617-5c233853156a"/>
    <ds:schemaRef ds:uri="ca3979a3-3465-418c-982b-0defcebcf79e"/>
  </ds:schemaRefs>
</ds:datastoreItem>
</file>

<file path=customXml/itemProps2.xml><?xml version="1.0" encoding="utf-8"?>
<ds:datastoreItem xmlns:ds="http://schemas.openxmlformats.org/officeDocument/2006/customXml" ds:itemID="{5104A114-E182-4856-B4CA-5CD85BE951B4}">
  <ds:schemaRefs>
    <ds:schemaRef ds:uri="http://schemas.microsoft.com/sharepoint/v3/contenttype/forms"/>
  </ds:schemaRefs>
</ds:datastoreItem>
</file>

<file path=customXml/itemProps3.xml><?xml version="1.0" encoding="utf-8"?>
<ds:datastoreItem xmlns:ds="http://schemas.openxmlformats.org/officeDocument/2006/customXml" ds:itemID="{3A63B167-5BD2-4BDA-B5B6-642856C0ECB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e25f8c5-80a9-4574-a617-5c233853156a"/>
    <ds:schemaRef ds:uri="ca3979a3-3465-418c-982b-0defcebcf79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Table 1-Burden Hours Worksheet</vt:lpstr>
      <vt:lpstr>Table 2-Annualized Cost Fed Gov</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2025-02-06T02:59:16Z</dcterms:created>
  <dcterms:modified xsi:type="dcterms:W3CDTF">2025-09-12T18:54:08Z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0x010100AEBA69C46C6F4D4EAC2FD955BD25D0EC</vt:lpwstr>
  </property>
  <property fmtid="{D5CDD505-2E9C-101B-9397-08002B2CF9AE}" pid="3" name="MediaServiceImageTags">
    <vt:lpwstr/>
  </property>
</Properties>
</file>