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G:\PDD\Rules and ICs\ICs\Packages\0584-0621 (SLFS)\0584-0621 2025 Renewal\ICR Package\"/>
    </mc:Choice>
  </mc:AlternateContent>
  <xr:revisionPtr revIDLastSave="0" documentId="13_ncr:1_{E3715D73-AA29-4D95-AF89-C112D341FD2A}" xr6:coauthVersionLast="47" xr6:coauthVersionMax="47" xr10:uidLastSave="{00000000-0000-0000-0000-000000000000}"/>
  <bookViews>
    <workbookView xWindow="0" yWindow="0" windowWidth="15465" windowHeight="15585" activeTab="2" xr2:uid="{00000000-000D-0000-FFFF-FFFF00000000}"/>
  </bookViews>
  <sheets>
    <sheet name="Total_Burden" sheetId="2" r:id="rId1"/>
    <sheet name="Lotto_Only" sheetId="9" r:id="rId2"/>
    <sheet name="ResourceVerf_Only" sheetId="10" r:id="rId3"/>
    <sheet name="ResourcePop" sheetId="6" state="hidden" r:id="rId4"/>
    <sheet name="Assumptions &amp; Calculations" sheetId="12" r:id="rId5"/>
    <sheet name="LaborRates" sheetId="11" r:id="rId6"/>
    <sheet name="ESRI_MAPINFO_SHEET" sheetId="3" state="veryHidden" r:id="rId7"/>
  </sheets>
  <definedNames>
    <definedName name="_xlnm.Print_Area" localSheetId="3">ResourcePop!$A$1:$H$26</definedName>
    <definedName name="_xlnm.Print_Titles" localSheetId="3">ResourcePop!$A:$A,ResourcePop!$4:$4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2" l="1"/>
  <c r="E3" i="2"/>
  <c r="F19" i="2"/>
  <c r="F20" i="2"/>
  <c r="F18" i="2"/>
  <c r="F17" i="2"/>
  <c r="F16" i="2"/>
  <c r="F15" i="2"/>
  <c r="C7" i="11" l="1"/>
  <c r="C8" i="11"/>
  <c r="C6" i="11"/>
  <c r="F5" i="10" l="1"/>
  <c r="H5" i="10"/>
  <c r="L5" i="10"/>
  <c r="M5" i="10"/>
  <c r="O5" i="10"/>
  <c r="F6" i="10"/>
  <c r="H6" i="10"/>
  <c r="L6" i="10"/>
  <c r="M6" i="10"/>
  <c r="O6" i="10"/>
  <c r="F7" i="10"/>
  <c r="H7" i="10"/>
  <c r="L7" i="10"/>
  <c r="M7" i="10"/>
  <c r="O7" i="10"/>
  <c r="F8" i="10"/>
  <c r="H8" i="10"/>
  <c r="L8" i="10"/>
  <c r="M8" i="10"/>
  <c r="O8" i="10"/>
  <c r="F9" i="10"/>
  <c r="H9" i="10"/>
  <c r="L9" i="10"/>
  <c r="M9" i="10"/>
  <c r="O9" i="10"/>
  <c r="F10" i="10"/>
  <c r="H10" i="10"/>
  <c r="L10" i="10"/>
  <c r="M10" i="10"/>
  <c r="O10" i="10"/>
  <c r="E6" i="10"/>
  <c r="E7" i="10"/>
  <c r="E8" i="10"/>
  <c r="E9" i="10"/>
  <c r="E10" i="10"/>
  <c r="E5" i="10"/>
  <c r="F2" i="10"/>
  <c r="H2" i="10"/>
  <c r="J2" i="10"/>
  <c r="M2" i="10"/>
  <c r="O2" i="10"/>
  <c r="F3" i="10"/>
  <c r="H3" i="10"/>
  <c r="M3" i="10"/>
  <c r="O3" i="10"/>
  <c r="E3" i="10"/>
  <c r="E2" i="10"/>
  <c r="E15" i="9"/>
  <c r="F15" i="9"/>
  <c r="G15" i="9"/>
  <c r="H15" i="9"/>
  <c r="I15" i="9"/>
  <c r="L15" i="9"/>
  <c r="M15" i="9"/>
  <c r="N15" i="9"/>
  <c r="O15" i="9"/>
  <c r="F14" i="9"/>
  <c r="G14" i="9"/>
  <c r="H14" i="9"/>
  <c r="I14" i="9"/>
  <c r="J14" i="9"/>
  <c r="K14" i="9"/>
  <c r="L14" i="9"/>
  <c r="M14" i="9"/>
  <c r="N14" i="9"/>
  <c r="O14" i="9"/>
  <c r="E14" i="9"/>
  <c r="F9" i="9"/>
  <c r="G9" i="9"/>
  <c r="H9" i="9"/>
  <c r="I9" i="9"/>
  <c r="L9" i="9"/>
  <c r="M9" i="9"/>
  <c r="N9" i="9"/>
  <c r="O9" i="9"/>
  <c r="F10" i="9"/>
  <c r="G10" i="9"/>
  <c r="H10" i="9"/>
  <c r="I10" i="9"/>
  <c r="J10" i="9"/>
  <c r="K10" i="9"/>
  <c r="L10" i="9"/>
  <c r="M10" i="9"/>
  <c r="N10" i="9"/>
  <c r="O10" i="9"/>
  <c r="F11" i="9"/>
  <c r="G11" i="9"/>
  <c r="H11" i="9"/>
  <c r="I11" i="9"/>
  <c r="L11" i="9"/>
  <c r="M11" i="9"/>
  <c r="N11" i="9"/>
  <c r="O11" i="9"/>
  <c r="F12" i="9"/>
  <c r="G12" i="9"/>
  <c r="H12" i="9"/>
  <c r="I12" i="9"/>
  <c r="L12" i="9"/>
  <c r="M12" i="9"/>
  <c r="N12" i="9"/>
  <c r="O12" i="9"/>
  <c r="E10" i="9"/>
  <c r="E11" i="9"/>
  <c r="E12" i="9"/>
  <c r="F7" i="9"/>
  <c r="G7" i="9"/>
  <c r="H7" i="9"/>
  <c r="I7" i="9"/>
  <c r="J7" i="9"/>
  <c r="L7" i="9"/>
  <c r="M7" i="9"/>
  <c r="N7" i="9"/>
  <c r="O7" i="9"/>
  <c r="F8" i="9"/>
  <c r="G8" i="9"/>
  <c r="H8" i="9"/>
  <c r="I8" i="9"/>
  <c r="L8" i="9"/>
  <c r="M8" i="9"/>
  <c r="N8" i="9"/>
  <c r="O8" i="9"/>
  <c r="E8" i="9"/>
  <c r="E9" i="9"/>
  <c r="E7" i="9"/>
  <c r="F2" i="9"/>
  <c r="G2" i="9"/>
  <c r="H2" i="9"/>
  <c r="I2" i="9"/>
  <c r="J2" i="9"/>
  <c r="K2" i="9"/>
  <c r="L2" i="9"/>
  <c r="M2" i="9"/>
  <c r="N2" i="9"/>
  <c r="O2" i="9"/>
  <c r="E2" i="9"/>
  <c r="G14" i="2"/>
  <c r="I14" i="2" s="1"/>
  <c r="G15" i="2"/>
  <c r="G5" i="10" s="1"/>
  <c r="G16" i="2"/>
  <c r="I16" i="2" s="1"/>
  <c r="I6" i="10" s="1"/>
  <c r="G17" i="2"/>
  <c r="I17" i="2" s="1"/>
  <c r="I7" i="10" s="1"/>
  <c r="G18" i="2"/>
  <c r="G8" i="10" s="1"/>
  <c r="G19" i="2"/>
  <c r="I19" i="2" s="1"/>
  <c r="I9" i="10" s="1"/>
  <c r="G20" i="2"/>
  <c r="G10" i="10" s="1"/>
  <c r="G9" i="2"/>
  <c r="I9" i="2" s="1"/>
  <c r="G10" i="2"/>
  <c r="G11" i="2"/>
  <c r="I11" i="2" s="1"/>
  <c r="G12" i="2"/>
  <c r="I13" i="2"/>
  <c r="G13" i="2"/>
  <c r="I2" i="2"/>
  <c r="N23" i="2"/>
  <c r="J23" i="2"/>
  <c r="J15" i="9" s="1"/>
  <c r="I23" i="2"/>
  <c r="G23" i="2"/>
  <c r="E24" i="2"/>
  <c r="M21" i="2"/>
  <c r="J13" i="2"/>
  <c r="J11" i="9" s="1"/>
  <c r="J9" i="2"/>
  <c r="I10" i="2"/>
  <c r="M5" i="2"/>
  <c r="J3" i="2"/>
  <c r="J2" i="2"/>
  <c r="K2" i="2" s="1"/>
  <c r="N2" i="2"/>
  <c r="G2" i="2"/>
  <c r="I18" i="2" l="1"/>
  <c r="I8" i="10" s="1"/>
  <c r="I20" i="2"/>
  <c r="I10" i="10" s="1"/>
  <c r="G9" i="10"/>
  <c r="G7" i="10"/>
  <c r="G6" i="10"/>
  <c r="I15" i="2"/>
  <c r="I5" i="10" s="1"/>
  <c r="K9" i="2"/>
  <c r="K7" i="9" s="1"/>
  <c r="N14" i="2"/>
  <c r="G21" i="2"/>
  <c r="L21" i="2"/>
  <c r="L24" i="2"/>
  <c r="F21" i="2" l="1"/>
  <c r="N12" i="2" l="1"/>
  <c r="O12" i="10"/>
  <c r="O4" i="10"/>
  <c r="O11" i="10"/>
  <c r="E4" i="10"/>
  <c r="E12" i="10" s="1"/>
  <c r="O13" i="9"/>
  <c r="O3" i="9"/>
  <c r="O17" i="9" s="1"/>
  <c r="O16" i="9"/>
  <c r="G4" i="9"/>
  <c r="I4" i="9" s="1"/>
  <c r="N4" i="9" s="1"/>
  <c r="G5" i="9"/>
  <c r="I5" i="9"/>
  <c r="N5" i="9"/>
  <c r="G6" i="9"/>
  <c r="I6" i="9"/>
  <c r="N6" i="9"/>
  <c r="M3" i="9"/>
  <c r="M16" i="9"/>
  <c r="L3" i="9"/>
  <c r="L13" i="9"/>
  <c r="L16" i="9"/>
  <c r="E3" i="9"/>
  <c r="E17" i="9" s="1"/>
  <c r="J10" i="2"/>
  <c r="N11" i="2"/>
  <c r="J11" i="2"/>
  <c r="J14" i="2"/>
  <c r="N15" i="2"/>
  <c r="N5" i="10" s="1"/>
  <c r="J15" i="2"/>
  <c r="N16" i="2"/>
  <c r="N6" i="10" s="1"/>
  <c r="J16" i="2"/>
  <c r="N17" i="2"/>
  <c r="N7" i="10" s="1"/>
  <c r="J17" i="2"/>
  <c r="N18" i="2"/>
  <c r="N8" i="10" s="1"/>
  <c r="J18" i="2"/>
  <c r="N19" i="2"/>
  <c r="N9" i="10" s="1"/>
  <c r="J19" i="2"/>
  <c r="N20" i="2"/>
  <c r="N10" i="10" s="1"/>
  <c r="J20" i="2"/>
  <c r="G3" i="2"/>
  <c r="G4" i="2"/>
  <c r="J4" i="2"/>
  <c r="J3" i="10" s="1"/>
  <c r="G6" i="2"/>
  <c r="I6" i="2"/>
  <c r="G7" i="2"/>
  <c r="I7" i="2"/>
  <c r="N7" i="2" s="1"/>
  <c r="G8" i="2"/>
  <c r="I8" i="2"/>
  <c r="N8" i="2" s="1"/>
  <c r="G22" i="2"/>
  <c r="I22" i="2" s="1"/>
  <c r="N22" i="2" s="1"/>
  <c r="E22" i="6"/>
  <c r="B22" i="6"/>
  <c r="D14" i="6"/>
  <c r="B14" i="6"/>
  <c r="B20" i="6"/>
  <c r="E20" i="6"/>
  <c r="M24" i="2"/>
  <c r="N6" i="2"/>
  <c r="N9" i="2"/>
  <c r="O5" i="2"/>
  <c r="O25" i="2" s="1"/>
  <c r="O21" i="2"/>
  <c r="O24" i="2"/>
  <c r="E5" i="2"/>
  <c r="E25" i="2" s="1"/>
  <c r="E19" i="6"/>
  <c r="B19" i="6"/>
  <c r="G3" i="10" l="1"/>
  <c r="I4" i="2"/>
  <c r="I3" i="2"/>
  <c r="N3" i="2" s="1"/>
  <c r="N2" i="10" s="1"/>
  <c r="G2" i="10"/>
  <c r="G5" i="2"/>
  <c r="G25" i="2" s="1"/>
  <c r="F25" i="2" s="1"/>
  <c r="J12" i="9"/>
  <c r="K14" i="2"/>
  <c r="K12" i="9" s="1"/>
  <c r="J9" i="9"/>
  <c r="K11" i="2"/>
  <c r="K9" i="9" s="1"/>
  <c r="J5" i="10"/>
  <c r="K15" i="2"/>
  <c r="K5" i="10" s="1"/>
  <c r="J9" i="10"/>
  <c r="K19" i="2"/>
  <c r="K9" i="10" s="1"/>
  <c r="J8" i="9"/>
  <c r="K10" i="2"/>
  <c r="J8" i="10"/>
  <c r="K18" i="2"/>
  <c r="K8" i="10" s="1"/>
  <c r="J7" i="10"/>
  <c r="K17" i="2"/>
  <c r="K7" i="10" s="1"/>
  <c r="J6" i="10"/>
  <c r="K16" i="2"/>
  <c r="K6" i="10" s="1"/>
  <c r="J10" i="10"/>
  <c r="K20" i="2"/>
  <c r="K10" i="10" s="1"/>
  <c r="L17" i="9"/>
  <c r="L4" i="2"/>
  <c r="L3" i="10" s="1"/>
  <c r="M4" i="10"/>
  <c r="G24" i="2"/>
  <c r="F24" i="2" s="1"/>
  <c r="N13" i="2"/>
  <c r="M13" i="9"/>
  <c r="M17" i="9" s="1"/>
  <c r="N10" i="2"/>
  <c r="N21" i="2" s="1"/>
  <c r="N24" i="2"/>
  <c r="M11" i="10"/>
  <c r="M12" i="10" s="1"/>
  <c r="M25" i="2"/>
  <c r="I16" i="9"/>
  <c r="G16" i="9"/>
  <c r="F16" i="9" s="1"/>
  <c r="G3" i="9"/>
  <c r="F3" i="9" s="1"/>
  <c r="K3" i="9"/>
  <c r="I3" i="9"/>
  <c r="H3" i="9" s="1"/>
  <c r="N3" i="9"/>
  <c r="N16" i="9"/>
  <c r="K23" i="2"/>
  <c r="I24" i="2"/>
  <c r="H24" i="2" s="1"/>
  <c r="K4" i="2"/>
  <c r="K3" i="10" s="1"/>
  <c r="G4" i="10" l="1"/>
  <c r="F4" i="10" s="1"/>
  <c r="N4" i="2"/>
  <c r="N3" i="10" s="1"/>
  <c r="I3" i="10"/>
  <c r="L3" i="2"/>
  <c r="K3" i="2"/>
  <c r="K2" i="10" s="1"/>
  <c r="K4" i="10" s="1"/>
  <c r="F5" i="2"/>
  <c r="I2" i="10"/>
  <c r="I4" i="10" s="1"/>
  <c r="I5" i="2"/>
  <c r="H5" i="2" s="1"/>
  <c r="K24" i="2"/>
  <c r="J24" i="2" s="1"/>
  <c r="K15" i="9"/>
  <c r="K16" i="9" s="1"/>
  <c r="K8" i="9"/>
  <c r="J16" i="9"/>
  <c r="J3" i="9"/>
  <c r="K13" i="2"/>
  <c r="K11" i="9" s="1"/>
  <c r="K13" i="9" s="1"/>
  <c r="I21" i="2"/>
  <c r="N11" i="10"/>
  <c r="L11" i="10"/>
  <c r="K11" i="10"/>
  <c r="I11" i="10"/>
  <c r="G11" i="10"/>
  <c r="G13" i="9"/>
  <c r="F13" i="9" s="1"/>
  <c r="H16" i="9"/>
  <c r="I13" i="9"/>
  <c r="N5" i="2" l="1"/>
  <c r="K5" i="2"/>
  <c r="J5" i="2" s="1"/>
  <c r="L5" i="2"/>
  <c r="L25" i="2" s="1"/>
  <c r="L2" i="10"/>
  <c r="K21" i="2"/>
  <c r="J11" i="10"/>
  <c r="I25" i="2"/>
  <c r="H25" i="2" s="1"/>
  <c r="H21" i="2"/>
  <c r="H11" i="10"/>
  <c r="H13" i="9"/>
  <c r="N13" i="9"/>
  <c r="N17" i="9" s="1"/>
  <c r="F11" i="10"/>
  <c r="G12" i="10"/>
  <c r="F12" i="10" s="1"/>
  <c r="G17" i="9"/>
  <c r="F17" i="9" s="1"/>
  <c r="I17" i="9"/>
  <c r="J13" i="9"/>
  <c r="K17" i="9"/>
  <c r="J4" i="10"/>
  <c r="K12" i="10"/>
  <c r="L4" i="10"/>
  <c r="L12" i="10" s="1"/>
  <c r="N4" i="10"/>
  <c r="N12" i="10" s="1"/>
  <c r="H4" i="10"/>
  <c r="I12" i="10"/>
  <c r="N25" i="2"/>
  <c r="K25" i="2" l="1"/>
  <c r="J25" i="2" s="1"/>
  <c r="J21" i="2"/>
  <c r="H17" i="9"/>
  <c r="J17" i="9"/>
  <c r="H12" i="10"/>
  <c r="J1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tc={26C9566E-05FA-4E9F-9E47-245045DA7850}</author>
  </authors>
  <commentList>
    <comment ref="H5" authorId="0" shapeId="0" xr:uid="{26C9566E-05FA-4E9F-9E47-245045DA7850}">
      <text>
        <t>[Threaded comment]
Your version of Excel allows you to read this threaded comment; however, any edits to it will get removed if the file is opened in a newer version of Excel. Learn more: https://go.microsoft.com/fwlink/?linkid=870924
Comment:
    Kelly, let me know if I have to justify this, but it is all initial cases - cat el (not bbce) // 53</t>
      </text>
    </comment>
  </commentList>
</comments>
</file>

<file path=xl/sharedStrings.xml><?xml version="1.0" encoding="utf-8"?>
<sst xmlns="http://schemas.openxmlformats.org/spreadsheetml/2006/main" count="304" uniqueCount="135">
  <si>
    <t>Reg. Section</t>
  </si>
  <si>
    <t>Respondent Type</t>
  </si>
  <si>
    <t>Description of Activity</t>
  </si>
  <si>
    <t xml:space="preserve"> Estimated Number of Respondents </t>
  </si>
  <si>
    <t xml:space="preserve">Estimated Total Burden Hours </t>
  </si>
  <si>
    <t xml:space="preserve">State SNAP Agency Managers </t>
  </si>
  <si>
    <t>**Establish cooperative agreements with State public agency and private business gaming entities</t>
  </si>
  <si>
    <t>State Public Agency Gaming Entity Managers</t>
  </si>
  <si>
    <t>**Establish cooperative agreements with State SNAP agency</t>
  </si>
  <si>
    <t>State SNAP IT Staff</t>
  </si>
  <si>
    <t>**Create a data matching system with State public agency and private business gaming entities</t>
  </si>
  <si>
    <t>7 CFR 272.17 and 7 CFR 273.11(r)</t>
  </si>
  <si>
    <t>State SNAP Agency Eligibility Worker</t>
  </si>
  <si>
    <t>State Public Agency Gaming Entity Staff Member</t>
  </si>
  <si>
    <t>Input data into data matching system for use by State SNAP agency</t>
  </si>
  <si>
    <t>Maintain a data matching system with State public agency and private business gaming entities</t>
  </si>
  <si>
    <t>State Agency Subtotal Reporting</t>
  </si>
  <si>
    <t>Private Business Gaming Entity Managers</t>
  </si>
  <si>
    <t>Private Business Gaming Entity Staff Member</t>
  </si>
  <si>
    <t>Business Subtotal Reporting</t>
  </si>
  <si>
    <t>SNAP Individuals/ Households</t>
  </si>
  <si>
    <t>7 CFR 273.11(r)</t>
  </si>
  <si>
    <t>SNAP Individual/Household Subtotal Reporting</t>
  </si>
  <si>
    <t xml:space="preserve">Estimated  Total Annual Responses </t>
  </si>
  <si>
    <t xml:space="preserve">Estimated Number of Burden Hours Per Response </t>
  </si>
  <si>
    <t>7 CFR 272.17 (c)</t>
  </si>
  <si>
    <t>7 CFR 273.2(f)(1) &amp; (2)</t>
  </si>
  <si>
    <t>7 CFR 272.17 (a) &amp; (b)</t>
  </si>
  <si>
    <t>7 CFR 273.2(f)(8)(i)</t>
  </si>
  <si>
    <t>Verification of resources at recertification</t>
  </si>
  <si>
    <t>Resource Verification</t>
  </si>
  <si>
    <t>Verification of resources at recertification (States verifying all resources)</t>
  </si>
  <si>
    <t>Verification of resources at recertification (States verifying resources if questionable)</t>
  </si>
  <si>
    <t>Verification of resources at recertification (States verifying resources is close to the limit)</t>
  </si>
  <si>
    <t>NATIONAL DATA BANK VERSION 8.2 - ANALYSIS</t>
  </si>
  <si>
    <t>10/20/2021</t>
  </si>
  <si>
    <t>SS2 - CHOOSE UP TO 99 VARIABLES - SUBSTATES BY REGION</t>
  </si>
  <si>
    <t>09:36 AM</t>
  </si>
  <si>
    <t>FY 2020</t>
  </si>
  <si>
    <t>Substate/Region</t>
  </si>
  <si>
    <t>SNAP-OP Cert Init Applications Total</t>
  </si>
  <si>
    <t>SNAP-OP Cert Recert Applications Total</t>
  </si>
  <si>
    <t>AK OP AK DEPT OF HEALTH &amp; SOCIAL SERVICES</t>
  </si>
  <si>
    <t>AR OP AR DEPT OF HUMAN SERVICES</t>
  </si>
  <si>
    <t>IN OP IN FAMILY &amp; SOC.SERV.ADM.</t>
  </si>
  <si>
    <t>KS OP Kansas Department for Children and Families</t>
  </si>
  <si>
    <t>MO OP MO DEPT. SOCIAL SERVICES</t>
  </si>
  <si>
    <t>SD OP SD DEPT OF SOCIAL SERVICES</t>
  </si>
  <si>
    <t>TN OP TN DEPT OF HUMAN SERVICES</t>
  </si>
  <si>
    <t>UT OP UT DEPT OF WORKFORCE SVCS</t>
  </si>
  <si>
    <t>WY OP WY DEPT OF FAMILY SERVICES</t>
  </si>
  <si>
    <t>U.S. Summary</t>
  </si>
  <si>
    <t>a  Automated system generated estimate
b  Budget analyst generated estimate</t>
  </si>
  <si>
    <t>Mean Int Cert</t>
  </si>
  <si>
    <t>Median Int Cert</t>
  </si>
  <si>
    <t>Mean Recert</t>
  </si>
  <si>
    <t>Median Recert</t>
  </si>
  <si>
    <t>Estimated Frequency of Response</t>
  </si>
  <si>
    <t>Lottery &amp; Gambling</t>
  </si>
  <si>
    <t>Reporting Grand Total Burden Estimates</t>
  </si>
  <si>
    <t xml:space="preserve">** The start-up burden from the previous approval for this collection has been removed from the renewal. </t>
  </si>
  <si>
    <t>Verification of resources at initial application</t>
  </si>
  <si>
    <t>Verification of resources at initial application (States verifying all resources)</t>
  </si>
  <si>
    <t>Verification of resources at initial application (States verifying resources if questionable)</t>
  </si>
  <si>
    <t>Verification of resources at initial application (States verifying resources if close to the limit)</t>
  </si>
  <si>
    <t>*Self-report lottery or gambling winnings to State SNAP Agency</t>
  </si>
  <si>
    <t>Eligibility worker follow-up (self-reported winners)</t>
  </si>
  <si>
    <t>* FNS assumes that all participants reporting lottery and gambling winnings will also have either an initial or recertification application in the same year. To avoid double counting, these households are not separately included in the total number of respondents for this section.</t>
  </si>
  <si>
    <t>Eligibility worker follow-up (matched, misidentified)</t>
  </si>
  <si>
    <t>Eligibility worker follow-up (matched, substantive)</t>
  </si>
  <si>
    <t>Differences Due to Program Changes</t>
  </si>
  <si>
    <t>N/A</t>
  </si>
  <si>
    <t>Previously Approved Burden Hours</t>
  </si>
  <si>
    <t>Burden Hours in Use without a Valid OMB Contol Number</t>
  </si>
  <si>
    <t>Burden Activities</t>
  </si>
  <si>
    <t>Difference Due to Adjustments</t>
  </si>
  <si>
    <t>Total (9 States)</t>
  </si>
  <si>
    <t>Median Int Cert * 9</t>
  </si>
  <si>
    <t>Medican Recert *9</t>
  </si>
  <si>
    <t>Hourly Wage Rate</t>
  </si>
  <si>
    <t>Total Annual Cost of Respondent Burden</t>
  </si>
  <si>
    <t>Type of Respondent</t>
  </si>
  <si>
    <t>Estimate in Currently Approved ICR</t>
  </si>
  <si>
    <t>Updated Estimate</t>
  </si>
  <si>
    <t>Number</t>
  </si>
  <si>
    <t>Data Source</t>
  </si>
  <si>
    <t>FNS SNAP ICR Labor Rates (OMB Control No. 0584-0621)</t>
  </si>
  <si>
    <t>Private Business Gaming Entity Staff</t>
  </si>
  <si>
    <t>State SNAP Agency IT Staff</t>
  </si>
  <si>
    <t>State Public Agency Gaming Entity Staff</t>
  </si>
  <si>
    <t>SNAP Individual/Household</t>
  </si>
  <si>
    <t>*favoring using an average (median) instead of the actuals because this is supposed to be an average over a 3 year peiod</t>
  </si>
  <si>
    <t>8 CFR 272.17 and 7 CFR 273.11(r)</t>
  </si>
  <si>
    <t>Eligibilty worker work new applications (churn)</t>
  </si>
  <si>
    <t>Eligibility worker RFC follow-up (matched, substantive)</t>
  </si>
  <si>
    <t>***Eligibility worker work new applications (churn)</t>
  </si>
  <si>
    <r>
      <rPr>
        <b/>
        <sz val="10"/>
        <rFont val="Calibri"/>
        <family val="2"/>
        <scheme val="minor"/>
      </rPr>
      <t>REMOVE THIS COLUMN</t>
    </r>
    <r>
      <rPr>
        <b/>
        <sz val="8"/>
        <rFont val="Calibri"/>
        <family val="2"/>
        <scheme val="minor"/>
      </rPr>
      <t xml:space="preserve"> Burden Hours in Use without a Valid OMB Control Number</t>
    </r>
  </si>
  <si>
    <t>Bureau of Labor Statistics (BLS) Current Population Survey data for Seasonally Adjusted Median usual weekly earnings (fiscal year 2024), Employed full time, Wage and salary workers, age 16 and over. Available at: https://data.bls.gov/PDQWeb/le. 
We have converted the earnings into an hourly wage rate and applied a 20 percent reduction to account for taxes and other work-related costs ($1,147.75 / 40 = $28.69  * 0.80 = $ $22.96).</t>
  </si>
  <si>
    <t>Bureau of Labor Statistics (BLS) Occupational Employment and Wages Statistics data from May 2024; Occupation Code 43-4061 Eligibility Interviewers, Government Programs; Median Hourly Wage Rate = $23.49. Available at https://data.bls.gov/oes/#/industry/999200. We have multiplied this wage rate by 1.33 to represent fully-loaded wages. ($31.24)</t>
  </si>
  <si>
    <t>Bureau of Labor Statistics (BLS) Occupational Employment and Wages Statistics data from May 2024; Occupation Code 11-3021 Computer and Information Analysts; Median Hourly Wage Rate = $61.40. Available at https://data.bls.gov/oes/#/industry/999200. We have multiplied this wage rate by 1.33 to represent fully-loaded wages. ($81.66)</t>
  </si>
  <si>
    <t>Bureau of Labor Statistics (BLS) Occupational Employment and Wages Statistics data from May 2024; Occupation Code 43-3041 Gambling Cage Workers; Median Hourly Wage Rate  = $17.78. Available at https://www.bls.gov/oes/current/oes_nat.htm#43-0000. We have multiplied this wage rate by 1.33 to represent fully-loaded wages. ($17.78 x 1.33)</t>
  </si>
  <si>
    <t>Bureau of Labor Statistics (BLS) Occupational Employment and Wages Statistics data from May 2024; Occupation Code 43-4199 Information and Record Clerk; Median Hourly Wage Rate  = $23.25 Available at https://www.bls.gov/oes/current/oes_nat.htm#43-0000. We have multiplied this wage rate by 1.33 to represent fully-loaded wages. ($23.25 x 1.33)</t>
  </si>
  <si>
    <t>FNS SNAP Forms ICR Assumptions (OMB Control No. 0584-NEW)</t>
  </si>
  <si>
    <t>Item</t>
  </si>
  <si>
    <t>Regulatory Citation</t>
  </si>
  <si>
    <t>Difference in Estimate</t>
  </si>
  <si>
    <t>Notes</t>
  </si>
  <si>
    <t>NDB-FY 24, 366B</t>
  </si>
  <si>
    <t>273.14(b)</t>
  </si>
  <si>
    <t>Avg Number of Households that need resource verification in a State (initial)</t>
  </si>
  <si>
    <t>Formula</t>
  </si>
  <si>
    <t>Avg Number of Households that need resource verification in a State (recert)</t>
  </si>
  <si>
    <r>
      <t xml:space="preserve">Avg Number of Households that need resource verification in a State (initial) - </t>
    </r>
    <r>
      <rPr>
        <i/>
        <sz val="11"/>
        <color theme="1"/>
        <rFont val="Calibri"/>
        <family val="2"/>
        <scheme val="minor"/>
      </rPr>
      <t xml:space="preserve">Always </t>
    </r>
    <r>
      <rPr>
        <sz val="11"/>
        <color theme="1"/>
        <rFont val="Calibri"/>
        <family val="2"/>
        <scheme val="minor"/>
      </rPr>
      <t>States</t>
    </r>
  </si>
  <si>
    <t>Avg Number of Households that need resource verification in a State (initial) * 100% 
100 percent of the caseload in Always States will need to verify resources</t>
  </si>
  <si>
    <r>
      <t>Avg Number of Households that need resource verification in a State (initial) -</t>
    </r>
    <r>
      <rPr>
        <i/>
        <sz val="11"/>
        <color theme="1"/>
        <rFont val="Calibri"/>
        <family val="2"/>
        <scheme val="minor"/>
      </rPr>
      <t xml:space="preserve"> Self-Attestation</t>
    </r>
    <r>
      <rPr>
        <sz val="11"/>
        <color theme="1"/>
        <rFont val="Calibri"/>
        <family val="2"/>
        <scheme val="minor"/>
      </rPr>
      <t xml:space="preserve"> States</t>
    </r>
  </si>
  <si>
    <t>Avg Number of Households that need resource verification in a State (initial) * 10% 
10 percent of the caseload in Self-Attestation States will need to verify resources</t>
  </si>
  <si>
    <r>
      <t xml:space="preserve">Avg Number of Households that need resource verification in a State (initial) - </t>
    </r>
    <r>
      <rPr>
        <i/>
        <sz val="11"/>
        <color theme="1"/>
        <rFont val="Calibri"/>
        <family val="2"/>
        <scheme val="minor"/>
      </rPr>
      <t>High Limit</t>
    </r>
    <r>
      <rPr>
        <sz val="11"/>
        <color theme="1"/>
        <rFont val="Calibri"/>
        <family val="2"/>
        <scheme val="minor"/>
      </rPr>
      <t xml:space="preserve"> States</t>
    </r>
  </si>
  <si>
    <t>Avg Number of Households that need resource verification in a State (initial) * 30% 
30 percent of the caseload in High Limit States will need to verify resources</t>
  </si>
  <si>
    <r>
      <t xml:space="preserve">Avg Number of Households that need resource verification in a State (recert) - </t>
    </r>
    <r>
      <rPr>
        <i/>
        <sz val="11"/>
        <color theme="1"/>
        <rFont val="Calibri"/>
        <family val="2"/>
        <scheme val="minor"/>
      </rPr>
      <t xml:space="preserve">Always </t>
    </r>
    <r>
      <rPr>
        <sz val="11"/>
        <color theme="1"/>
        <rFont val="Calibri"/>
        <family val="2"/>
        <scheme val="minor"/>
      </rPr>
      <t>States</t>
    </r>
  </si>
  <si>
    <t>Avg Number of Households that need resource verification in a State (recert) * 100% 
100 percent of the caseload in Always States will need to verify resources</t>
  </si>
  <si>
    <r>
      <t>Avg Number of Households that need resource verification in a State (recert) -</t>
    </r>
    <r>
      <rPr>
        <i/>
        <sz val="11"/>
        <color theme="1"/>
        <rFont val="Calibri"/>
        <family val="2"/>
        <scheme val="minor"/>
      </rPr>
      <t xml:space="preserve"> Self-Attestation</t>
    </r>
    <r>
      <rPr>
        <sz val="11"/>
        <color theme="1"/>
        <rFont val="Calibri"/>
        <family val="2"/>
        <scheme val="minor"/>
      </rPr>
      <t xml:space="preserve"> States</t>
    </r>
  </si>
  <si>
    <t>Avg Number of Households that need resource verification in a State (recert) * 10% 
10 percent of the caseload in Self-Attestation States will need to verify resources</t>
  </si>
  <si>
    <r>
      <t xml:space="preserve">Avg Number of Households that need resource verification in a State (recert) - </t>
    </r>
    <r>
      <rPr>
        <i/>
        <sz val="11"/>
        <color theme="1"/>
        <rFont val="Calibri"/>
        <family val="2"/>
        <scheme val="minor"/>
      </rPr>
      <t>High Limit</t>
    </r>
    <r>
      <rPr>
        <sz val="11"/>
        <color theme="1"/>
        <rFont val="Calibri"/>
        <family val="2"/>
        <scheme val="minor"/>
      </rPr>
      <t xml:space="preserve"> States</t>
    </r>
  </si>
  <si>
    <t>Avg Number of Households that need resource verification in a State (recert) * 30% 
30 percent of the caseload in High Limit States will need to verify resources</t>
  </si>
  <si>
    <t>Household Burden</t>
  </si>
  <si>
    <r>
      <t xml:space="preserve">Verification of resources at initial application - </t>
    </r>
    <r>
      <rPr>
        <i/>
        <sz val="11"/>
        <color theme="1"/>
        <rFont val="Calibri"/>
        <family val="2"/>
        <scheme val="minor"/>
      </rPr>
      <t>Always</t>
    </r>
    <r>
      <rPr>
        <sz val="11"/>
        <color theme="1"/>
        <rFont val="Calibri"/>
        <family val="2"/>
        <scheme val="minor"/>
      </rPr>
      <t xml:space="preserve"> States</t>
    </r>
  </si>
  <si>
    <t>100 percent of the caseload in Always States will need to verify resources * 11 States</t>
  </si>
  <si>
    <t>Verification of resources at initial application - Self-Attestation States</t>
  </si>
  <si>
    <t>10 percent of the caseload in Self-Attestation States will need to verify resources * 10 States</t>
  </si>
  <si>
    <t>Verification of resources at initial application - High Limit States</t>
  </si>
  <si>
    <t>30 percent of the caseload in High Limit States will need to verify resources * 24 States</t>
  </si>
  <si>
    <r>
      <t xml:space="preserve">Verification of resources at recertification - </t>
    </r>
    <r>
      <rPr>
        <i/>
        <sz val="11"/>
        <color theme="1"/>
        <rFont val="Calibri"/>
        <family val="2"/>
        <scheme val="minor"/>
      </rPr>
      <t>Always</t>
    </r>
    <r>
      <rPr>
        <sz val="11"/>
        <color theme="1"/>
        <rFont val="Calibri"/>
        <family val="2"/>
        <scheme val="minor"/>
      </rPr>
      <t xml:space="preserve"> States</t>
    </r>
  </si>
  <si>
    <t>Verification of resources at recertification - Self-Attestation States</t>
  </si>
  <si>
    <t>Verification of resources at recertification - High Limit States</t>
  </si>
  <si>
    <t>BBCE Rule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</si>
</sst>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_(* \(#,##0\);_(* &quot;-&quot;??_);_(@_)"/>
    <numFmt numFmtId="165" formatCode="m/d/yyyy\ h:mm\ AM/PM"/>
    <numFmt numFmtId="166" formatCode="0.000"/>
    <numFmt numFmtId="167" formatCode="&quot;$&quot;#,##0.00"/>
    <numFmt numFmtId="168" formatCode="#,##0.0"/>
    <numFmt numFmtId="169" formatCode="0.0000"/>
    <numFmt numFmtId="171" formatCode="#,##0.0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b/>
      <sz val="8"/>
      <name val="Arial"/>
      <family val="2"/>
    </font>
    <font>
      <sz val="8"/>
      <name val="Arial"/>
      <family val="2"/>
    </font>
    <font>
      <vertAlign val="superscript"/>
      <sz val="8"/>
      <name val="Arial"/>
      <family val="2"/>
    </font>
    <font>
      <b/>
      <sz val="8"/>
      <color theme="1"/>
      <name val="Calibri"/>
      <family val="2"/>
      <scheme val="minor"/>
    </font>
    <font>
      <b/>
      <sz val="8"/>
      <name val="Calibri"/>
      <family val="2"/>
      <scheme val="minor"/>
    </font>
    <font>
      <sz val="8"/>
      <color theme="1"/>
      <name val="Calibri"/>
      <family val="2"/>
      <scheme val="minor"/>
    </font>
    <font>
      <u/>
      <sz val="8"/>
      <color theme="1"/>
      <name val="Times New Roman"/>
      <family val="1"/>
    </font>
    <font>
      <b/>
      <sz val="8"/>
      <color theme="1"/>
      <name val="Times New Roman"/>
      <family val="1"/>
    </font>
    <font>
      <b/>
      <sz val="10"/>
      <color rgb="FF000000"/>
      <name val="Calibri"/>
      <family val="2"/>
      <scheme val="minor"/>
    </font>
    <font>
      <sz val="10"/>
      <color rgb="FF000000"/>
      <name val="Calibri"/>
      <family val="2"/>
      <scheme val="minor"/>
    </font>
    <font>
      <sz val="10"/>
      <color theme="1"/>
      <name val="Calibri"/>
      <family val="2"/>
      <scheme val="minor"/>
    </font>
    <font>
      <sz val="8"/>
      <color rgb="FFFF0000"/>
      <name val="Calibri"/>
      <family val="2"/>
      <scheme val="minor"/>
    </font>
    <font>
      <sz val="10"/>
      <color rgb="FFFF0000"/>
      <name val="Calibri"/>
      <family val="2"/>
      <scheme val="minor"/>
    </font>
    <font>
      <b/>
      <sz val="10"/>
      <name val="Calibri"/>
      <family val="2"/>
      <scheme val="minor"/>
    </font>
    <font>
      <sz val="11"/>
      <name val="Calibri"/>
      <family val="2"/>
      <scheme val="minor"/>
    </font>
    <font>
      <b/>
      <sz val="11"/>
      <name val="Calibri"/>
      <family val="2"/>
      <scheme val="minor"/>
    </font>
    <font>
      <u/>
      <sz val="8"/>
      <name val="Times New Roman"/>
      <family val="1"/>
    </font>
    <font>
      <b/>
      <sz val="8"/>
      <name val="Times New Roman"/>
      <family val="1"/>
    </font>
    <font>
      <sz val="10"/>
      <name val="Calibri"/>
      <family val="2"/>
      <scheme val="minor"/>
    </font>
    <font>
      <sz val="10"/>
      <color rgb="FF000000"/>
      <name val="Calibri"/>
    </font>
    <font>
      <i/>
      <sz val="11"/>
      <color theme="1"/>
      <name val="Calibri"/>
      <family val="2"/>
      <scheme val="minor"/>
    </font>
    <font>
      <sz val="9"/>
      <color indexed="81"/>
      <name val="Tahoma"/>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indexed="9"/>
      </patternFill>
    </fill>
    <fill>
      <patternFill patternType="solid">
        <fgColor theme="0" tint="-0.14996795556505021"/>
        <bgColor indexed="64"/>
      </patternFill>
    </fill>
    <fill>
      <patternFill patternType="solid">
        <fgColor rgb="FFFF0000"/>
        <bgColor indexed="64"/>
      </patternFill>
    </fill>
    <fill>
      <patternFill patternType="solid">
        <fgColor rgb="FFFFFFFF"/>
        <bgColor indexed="64"/>
      </patternFill>
    </fill>
    <fill>
      <patternFill patternType="solid">
        <fgColor theme="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22"/>
      </bottom>
      <diagonal/>
    </border>
    <border>
      <left/>
      <right/>
      <top style="medium">
        <color indexed="22"/>
      </top>
      <bottom style="medium">
        <color indexed="22"/>
      </bottom>
      <diagonal/>
    </border>
    <border>
      <left/>
      <right/>
      <top style="thin">
        <color indexed="22"/>
      </top>
      <bottom style="medium">
        <color indexed="22"/>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22"/>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43" fontId="1" fillId="0" borderId="0" applyFont="0" applyFill="0" applyBorder="0" applyAlignment="0" applyProtection="0"/>
    <xf numFmtId="0" fontId="4" fillId="0" borderId="0"/>
    <xf numFmtId="44" fontId="1" fillId="0" borderId="0" applyFont="0" applyFill="0" applyBorder="0" applyAlignment="0" applyProtection="0"/>
  </cellStyleXfs>
  <cellXfs count="187">
    <xf numFmtId="0" fontId="0" fillId="0" borderId="0" xfId="0"/>
    <xf numFmtId="0" fontId="2" fillId="0" borderId="0" xfId="0" applyFont="1"/>
    <xf numFmtId="4" fontId="6" fillId="0" borderId="0" xfId="2" applyNumberFormat="1" applyFont="1" applyAlignment="1">
      <alignment horizontal="right"/>
    </xf>
    <xf numFmtId="4" fontId="5" fillId="0" borderId="0" xfId="2" applyNumberFormat="1" applyFont="1" applyAlignment="1">
      <alignment horizontal="center"/>
    </xf>
    <xf numFmtId="4" fontId="5" fillId="0" borderId="0" xfId="2" applyNumberFormat="1" applyFont="1" applyAlignment="1">
      <alignment horizontal="right"/>
    </xf>
    <xf numFmtId="4" fontId="4" fillId="0" borderId="0" xfId="2" applyNumberFormat="1" applyAlignment="1">
      <alignment horizontal="right"/>
    </xf>
    <xf numFmtId="4" fontId="5" fillId="0" borderId="3" xfId="2" applyNumberFormat="1" applyFont="1" applyBorder="1"/>
    <xf numFmtId="4" fontId="5" fillId="0" borderId="3" xfId="2" applyNumberFormat="1" applyFont="1" applyBorder="1" applyAlignment="1">
      <alignment horizontal="center"/>
    </xf>
    <xf numFmtId="3" fontId="5" fillId="0" borderId="4" xfId="2" applyNumberFormat="1" applyFont="1" applyBorder="1" applyAlignment="1">
      <alignment horizontal="left" vertical="center" wrapText="1"/>
    </xf>
    <xf numFmtId="3" fontId="5" fillId="0" borderId="4" xfId="2" applyNumberFormat="1" applyFont="1" applyBorder="1" applyAlignment="1">
      <alignment horizontal="right" vertical="center" wrapText="1"/>
    </xf>
    <xf numFmtId="0" fontId="6" fillId="0" borderId="0" xfId="2" applyFont="1" applyAlignment="1">
      <alignment horizontal="left"/>
    </xf>
    <xf numFmtId="3" fontId="6" fillId="0" borderId="0" xfId="2" applyNumberFormat="1" applyFont="1" applyAlignment="1">
      <alignment horizontal="right"/>
    </xf>
    <xf numFmtId="3" fontId="7" fillId="0" borderId="0" xfId="2" applyNumberFormat="1" applyFont="1" applyAlignment="1">
      <alignment horizontal="left"/>
    </xf>
    <xf numFmtId="3" fontId="6" fillId="6" borderId="0" xfId="2" applyNumberFormat="1" applyFont="1" applyFill="1" applyAlignment="1">
      <alignment horizontal="right"/>
    </xf>
    <xf numFmtId="0" fontId="8" fillId="5" borderId="0" xfId="0" applyFont="1" applyFill="1" applyAlignment="1">
      <alignment horizontal="center"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164" fontId="8" fillId="5" borderId="1" xfId="1" applyNumberFormat="1"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0" xfId="0" applyFont="1" applyFill="1" applyAlignment="1">
      <alignment horizontal="center" vertical="center" wrapText="1"/>
    </xf>
    <xf numFmtId="0" fontId="3" fillId="2" borderId="1" xfId="0" applyFont="1" applyFill="1" applyBorder="1" applyAlignment="1">
      <alignment horizontal="center" vertical="center" wrapText="1"/>
    </xf>
    <xf numFmtId="164" fontId="9" fillId="3" borderId="1" xfId="1" applyNumberFormat="1" applyFont="1" applyFill="1" applyBorder="1" applyAlignment="1">
      <alignment vertical="center"/>
    </xf>
    <xf numFmtId="166" fontId="9" fillId="7" borderId="1" xfId="0" applyNumberFormat="1" applyFont="1" applyFill="1" applyBorder="1" applyAlignment="1">
      <alignment vertical="center"/>
    </xf>
    <xf numFmtId="0" fontId="3" fillId="0" borderId="1" xfId="0" applyFont="1" applyBorder="1" applyAlignment="1">
      <alignment horizontal="center" vertical="center" wrapText="1"/>
    </xf>
    <xf numFmtId="4" fontId="8" fillId="3" borderId="1" xfId="0" applyNumberFormat="1" applyFont="1" applyFill="1" applyBorder="1" applyAlignment="1">
      <alignment horizontal="center" vertical="center"/>
    </xf>
    <xf numFmtId="0" fontId="3"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3" fillId="0" borderId="7" xfId="0" applyFont="1" applyBorder="1" applyAlignment="1">
      <alignment horizontal="center" vertical="center" wrapText="1"/>
    </xf>
    <xf numFmtId="0" fontId="10" fillId="0" borderId="7" xfId="0" applyFont="1" applyBorder="1" applyAlignment="1">
      <alignment horizontal="center" vertical="center" wrapText="1"/>
    </xf>
    <xf numFmtId="4" fontId="8" fillId="4" borderId="1" xfId="0" applyNumberFormat="1" applyFont="1" applyFill="1" applyBorder="1" applyAlignment="1">
      <alignment horizontal="center" vertical="center"/>
    </xf>
    <xf numFmtId="0" fontId="10" fillId="0" borderId="0" xfId="0" applyFont="1" applyAlignment="1">
      <alignment horizontal="center" vertical="center"/>
    </xf>
    <xf numFmtId="0" fontId="10" fillId="0" borderId="0" xfId="0" applyFont="1"/>
    <xf numFmtId="164" fontId="10" fillId="0" borderId="0" xfId="1" applyNumberFormat="1" applyFont="1" applyFill="1"/>
    <xf numFmtId="0" fontId="11" fillId="0" borderId="0" xfId="0" applyFont="1" applyAlignment="1">
      <alignment vertical="center"/>
    </xf>
    <xf numFmtId="0" fontId="12" fillId="0" borderId="0" xfId="0" applyFont="1" applyAlignment="1">
      <alignment vertical="center"/>
    </xf>
    <xf numFmtId="39" fontId="9" fillId="3" borderId="1" xfId="0" applyNumberFormat="1" applyFont="1" applyFill="1" applyBorder="1" applyAlignment="1">
      <alignment horizontal="center" vertical="center"/>
    </xf>
    <xf numFmtId="4" fontId="8" fillId="3" borderId="2" xfId="0" applyNumberFormat="1" applyFont="1" applyFill="1" applyBorder="1" applyAlignment="1">
      <alignment horizontal="center" vertical="center"/>
    </xf>
    <xf numFmtId="166" fontId="9" fillId="7" borderId="1" xfId="0" applyNumberFormat="1" applyFont="1" applyFill="1" applyBorder="1" applyAlignment="1">
      <alignment horizontal="center" vertical="center"/>
    </xf>
    <xf numFmtId="4" fontId="9" fillId="3" borderId="1" xfId="1" applyNumberFormat="1" applyFont="1" applyFill="1" applyBorder="1" applyAlignment="1">
      <alignment horizontal="center" vertical="center"/>
    </xf>
    <xf numFmtId="3" fontId="8" fillId="3" borderId="1" xfId="1" applyNumberFormat="1" applyFont="1" applyFill="1" applyBorder="1" applyAlignment="1">
      <alignment horizontal="center" vertical="center"/>
    </xf>
    <xf numFmtId="2" fontId="9" fillId="7" borderId="1" xfId="0" applyNumberFormat="1" applyFont="1" applyFill="1" applyBorder="1" applyAlignment="1">
      <alignment horizontal="center" vertical="center"/>
    </xf>
    <xf numFmtId="4" fontId="9" fillId="3" borderId="1" xfId="0" applyNumberFormat="1" applyFont="1" applyFill="1" applyBorder="1" applyAlignment="1">
      <alignment horizontal="center" vertical="center"/>
    </xf>
    <xf numFmtId="3" fontId="9" fillId="3" borderId="1" xfId="1" applyNumberFormat="1" applyFont="1" applyFill="1" applyBorder="1" applyAlignment="1">
      <alignment horizontal="center" vertical="center"/>
    </xf>
    <xf numFmtId="3" fontId="8" fillId="4" borderId="1" xfId="1" applyNumberFormat="1" applyFont="1" applyFill="1" applyBorder="1" applyAlignment="1">
      <alignment horizontal="center" vertical="center"/>
    </xf>
    <xf numFmtId="2" fontId="9" fillId="4" borderId="1" xfId="1" applyNumberFormat="1" applyFont="1" applyFill="1" applyBorder="1" applyAlignment="1">
      <alignment horizontal="center" vertical="center"/>
    </xf>
    <xf numFmtId="3" fontId="8" fillId="4" borderId="1" xfId="0" applyNumberFormat="1" applyFont="1" applyFill="1" applyBorder="1" applyAlignment="1">
      <alignment horizontal="center" vertical="center"/>
    </xf>
    <xf numFmtId="166" fontId="9" fillId="4" borderId="1" xfId="0" applyNumberFormat="1" applyFont="1" applyFill="1" applyBorder="1" applyAlignment="1">
      <alignment horizontal="center" vertical="center"/>
    </xf>
    <xf numFmtId="0" fontId="10" fillId="0" borderId="0" xfId="0" applyFont="1" applyAlignment="1">
      <alignment horizontal="center" vertical="center" wrapText="1"/>
    </xf>
    <xf numFmtId="0" fontId="6" fillId="0" borderId="5" xfId="2" applyFont="1" applyBorder="1" applyAlignment="1">
      <alignment horizontal="left"/>
    </xf>
    <xf numFmtId="3" fontId="6" fillId="0" borderId="5" xfId="2" applyNumberFormat="1" applyFont="1" applyBorder="1" applyAlignment="1">
      <alignment horizontal="right"/>
    </xf>
    <xf numFmtId="3" fontId="7" fillId="0" borderId="5" xfId="2" applyNumberFormat="1" applyFont="1" applyBorder="1" applyAlignment="1">
      <alignment horizontal="left"/>
    </xf>
    <xf numFmtId="0" fontId="6" fillId="0" borderId="9" xfId="2" applyFont="1" applyBorder="1" applyAlignment="1">
      <alignment horizontal="left"/>
    </xf>
    <xf numFmtId="3" fontId="6" fillId="0" borderId="9" xfId="2" applyNumberFormat="1" applyFont="1" applyBorder="1" applyAlignment="1">
      <alignment horizontal="right"/>
    </xf>
    <xf numFmtId="3" fontId="7" fillId="0" borderId="9" xfId="2" applyNumberFormat="1" applyFont="1" applyBorder="1" applyAlignment="1">
      <alignment horizontal="left"/>
    </xf>
    <xf numFmtId="3" fontId="6" fillId="6" borderId="9" xfId="2" applyNumberFormat="1" applyFont="1" applyFill="1" applyBorder="1" applyAlignment="1">
      <alignment horizontal="right"/>
    </xf>
    <xf numFmtId="0" fontId="8" fillId="5" borderId="7" xfId="0" applyFont="1" applyFill="1" applyBorder="1" applyAlignment="1">
      <alignment horizontal="center" vertical="center" wrapText="1"/>
    </xf>
    <xf numFmtId="4" fontId="4" fillId="0" borderId="0" xfId="2" applyNumberFormat="1"/>
    <xf numFmtId="0" fontId="13" fillId="0" borderId="1" xfId="0" applyFont="1" applyBorder="1" applyAlignment="1">
      <alignment horizontal="center" vertical="center"/>
    </xf>
    <xf numFmtId="0" fontId="14" fillId="0" borderId="10" xfId="0" applyFont="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horizontal="left" vertical="center" wrapText="1"/>
    </xf>
    <xf numFmtId="0" fontId="15" fillId="0" borderId="0" xfId="0" applyFont="1" applyAlignment="1">
      <alignment horizontal="center" vertical="center"/>
    </xf>
    <xf numFmtId="0" fontId="15" fillId="0" borderId="0" xfId="0" applyFont="1" applyAlignment="1">
      <alignment vertical="center"/>
    </xf>
    <xf numFmtId="0" fontId="15" fillId="0" borderId="1" xfId="0" applyFont="1" applyBorder="1" applyAlignment="1">
      <alignment vertical="center"/>
    </xf>
    <xf numFmtId="0" fontId="14" fillId="0" borderId="0" xfId="0" applyFont="1" applyAlignment="1">
      <alignment horizontal="left" vertical="center" wrapText="1"/>
    </xf>
    <xf numFmtId="167" fontId="9" fillId="3" borderId="2" xfId="0" applyNumberFormat="1" applyFont="1" applyFill="1" applyBorder="1" applyAlignment="1">
      <alignment horizontal="center" vertical="center"/>
    </xf>
    <xf numFmtId="167" fontId="8" fillId="3" borderId="2" xfId="0" applyNumberFormat="1" applyFont="1" applyFill="1" applyBorder="1" applyAlignment="1">
      <alignment horizontal="center" vertical="center"/>
    </xf>
    <xf numFmtId="167" fontId="8" fillId="4" borderId="1" xfId="0" applyNumberFormat="1" applyFont="1" applyFill="1" applyBorder="1" applyAlignment="1">
      <alignment horizontal="center" vertical="center"/>
    </xf>
    <xf numFmtId="0" fontId="10" fillId="0" borderId="1" xfId="0" applyFont="1" applyBorder="1" applyAlignment="1">
      <alignment horizontal="center" vertical="center" wrapText="1"/>
    </xf>
    <xf numFmtId="0" fontId="8" fillId="3" borderId="1" xfId="0" applyFont="1" applyFill="1" applyBorder="1" applyAlignment="1">
      <alignment horizontal="center" vertical="center"/>
    </xf>
    <xf numFmtId="0" fontId="8" fillId="8" borderId="1" xfId="0" applyFont="1" applyFill="1" applyBorder="1" applyAlignment="1">
      <alignment horizontal="center" vertical="center" wrapText="1"/>
    </xf>
    <xf numFmtId="167" fontId="9" fillId="3" borderId="1" xfId="0" applyNumberFormat="1" applyFont="1" applyFill="1" applyBorder="1" applyAlignment="1">
      <alignment horizontal="center" vertical="center"/>
    </xf>
    <xf numFmtId="167" fontId="8" fillId="3" borderId="1" xfId="0" applyNumberFormat="1" applyFont="1" applyFill="1" applyBorder="1" applyAlignment="1">
      <alignment horizontal="center" vertical="center"/>
    </xf>
    <xf numFmtId="167" fontId="3" fillId="0" borderId="1" xfId="0" applyNumberFormat="1" applyFont="1" applyBorder="1" applyAlignment="1">
      <alignment horizontal="center" vertical="center"/>
    </xf>
    <xf numFmtId="4" fontId="16" fillId="0" borderId="1" xfId="0" applyNumberFormat="1" applyFont="1" applyBorder="1" applyAlignment="1">
      <alignment horizontal="center" vertical="center"/>
    </xf>
    <xf numFmtId="3" fontId="16" fillId="2" borderId="1" xfId="1" applyNumberFormat="1" applyFont="1" applyFill="1" applyBorder="1" applyAlignment="1">
      <alignment horizontal="center" vertical="center" wrapText="1"/>
    </xf>
    <xf numFmtId="0" fontId="16" fillId="0" borderId="1" xfId="0" applyFont="1" applyBorder="1" applyAlignment="1">
      <alignment horizontal="center" vertical="center"/>
    </xf>
    <xf numFmtId="167" fontId="9" fillId="4" borderId="1" xfId="0" applyNumberFormat="1" applyFont="1" applyFill="1" applyBorder="1" applyAlignment="1">
      <alignment horizontal="center" vertical="center"/>
    </xf>
    <xf numFmtId="2" fontId="3" fillId="0" borderId="1" xfId="0" applyNumberFormat="1" applyFont="1" applyBorder="1" applyAlignment="1">
      <alignment horizontal="center" vertical="center"/>
    </xf>
    <xf numFmtId="4" fontId="9" fillId="4" borderId="1" xfId="0" applyNumberFormat="1" applyFont="1" applyFill="1" applyBorder="1" applyAlignment="1">
      <alignment horizontal="center" vertical="center"/>
    </xf>
    <xf numFmtId="169" fontId="9" fillId="7" borderId="1" xfId="0" applyNumberFormat="1" applyFont="1" applyFill="1" applyBorder="1" applyAlignment="1">
      <alignment horizontal="center" vertical="center"/>
    </xf>
    <xf numFmtId="167" fontId="16" fillId="0" borderId="1" xfId="0" applyNumberFormat="1" applyFont="1" applyBorder="1" applyAlignment="1">
      <alignment horizontal="center" vertical="center"/>
    </xf>
    <xf numFmtId="2" fontId="16" fillId="0" borderId="1" xfId="0" applyNumberFormat="1" applyFont="1" applyBorder="1" applyAlignment="1">
      <alignment horizontal="center" vertical="center"/>
    </xf>
    <xf numFmtId="167" fontId="17" fillId="0" borderId="1" xfId="3" applyNumberFormat="1" applyFont="1" applyBorder="1" applyAlignment="1">
      <alignment horizontal="center" vertical="center"/>
    </xf>
    <xf numFmtId="167" fontId="17" fillId="0" borderId="1" xfId="0" applyNumberFormat="1" applyFont="1" applyBorder="1" applyAlignment="1">
      <alignment horizontal="center" vertical="center"/>
    </xf>
    <xf numFmtId="167" fontId="0" fillId="0" borderId="0" xfId="0" applyNumberFormat="1"/>
    <xf numFmtId="164" fontId="9" fillId="5" borderId="1" xfId="1" applyNumberFormat="1" applyFont="1" applyFill="1" applyBorder="1" applyAlignment="1">
      <alignment horizontal="center" vertical="center" wrapText="1"/>
    </xf>
    <xf numFmtId="0" fontId="19" fillId="0" borderId="0" xfId="0" applyFont="1"/>
    <xf numFmtId="3" fontId="3" fillId="2" borderId="1" xfId="1"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9" fontId="3" fillId="2" borderId="1" xfId="1" applyNumberFormat="1" applyFont="1" applyFill="1" applyBorder="1" applyAlignment="1">
      <alignment horizontal="center" vertical="center"/>
    </xf>
    <xf numFmtId="4" fontId="3" fillId="0" borderId="1" xfId="0" applyNumberFormat="1" applyFont="1" applyBorder="1" applyAlignment="1">
      <alignment horizontal="center" vertical="center"/>
    </xf>
    <xf numFmtId="0" fontId="20" fillId="0" borderId="0" xfId="0" applyFont="1"/>
    <xf numFmtId="0" fontId="3" fillId="0" borderId="1" xfId="0" applyFont="1" applyBorder="1" applyAlignment="1">
      <alignment horizontal="center" vertical="center"/>
    </xf>
    <xf numFmtId="0" fontId="3" fillId="0" borderId="1" xfId="1" applyNumberFormat="1" applyFont="1" applyFill="1" applyBorder="1" applyAlignment="1">
      <alignment horizontal="center" vertical="center"/>
    </xf>
    <xf numFmtId="0" fontId="3" fillId="2" borderId="1" xfId="0" applyFont="1" applyFill="1" applyBorder="1" applyAlignment="1">
      <alignment horizontal="center" vertical="center"/>
    </xf>
    <xf numFmtId="3" fontId="3" fillId="0" borderId="1" xfId="1" applyNumberFormat="1" applyFont="1" applyFill="1" applyBorder="1" applyAlignment="1">
      <alignment horizontal="center" vertical="center"/>
    </xf>
    <xf numFmtId="4" fontId="19" fillId="0" borderId="0" xfId="0" applyNumberFormat="1" applyFont="1"/>
    <xf numFmtId="3" fontId="3" fillId="0" borderId="1" xfId="0" applyNumberFormat="1" applyFont="1" applyBorder="1" applyAlignment="1">
      <alignment horizontal="center" vertical="center"/>
    </xf>
    <xf numFmtId="0" fontId="9" fillId="3" borderId="1" xfId="0" applyFont="1" applyFill="1" applyBorder="1" applyAlignment="1">
      <alignment horizontal="center" vertical="center"/>
    </xf>
    <xf numFmtId="0" fontId="19" fillId="0" borderId="0" xfId="0" applyFont="1" applyAlignment="1">
      <alignment horizontal="center"/>
    </xf>
    <xf numFmtId="3" fontId="9" fillId="4" borderId="1" xfId="0" applyNumberFormat="1" applyFont="1" applyFill="1" applyBorder="1" applyAlignment="1">
      <alignment horizontal="center" vertical="center"/>
    </xf>
    <xf numFmtId="3" fontId="9" fillId="4" borderId="1" xfId="1" applyNumberFormat="1"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xf numFmtId="0" fontId="3" fillId="0" borderId="0" xfId="0" applyFont="1" applyAlignment="1">
      <alignment horizontal="left" vertical="center"/>
    </xf>
    <xf numFmtId="164" fontId="3" fillId="0" borderId="0" xfId="1" applyNumberFormat="1" applyFont="1" applyFill="1"/>
    <xf numFmtId="0" fontId="21" fillId="0" borderId="0" xfId="0" applyFont="1" applyAlignment="1">
      <alignment vertical="center"/>
    </xf>
    <xf numFmtId="0" fontId="22" fillId="0" borderId="0" xfId="0" applyFont="1" applyAlignment="1">
      <alignment vertical="center"/>
    </xf>
    <xf numFmtId="167" fontId="16" fillId="2" borderId="1" xfId="1" applyNumberFormat="1" applyFont="1" applyFill="1" applyBorder="1" applyAlignment="1">
      <alignment horizontal="center" vertical="center" wrapText="1"/>
    </xf>
    <xf numFmtId="169" fontId="3" fillId="2" borderId="1" xfId="0" applyNumberFormat="1" applyFont="1" applyFill="1" applyBorder="1" applyAlignment="1">
      <alignment horizontal="center" vertical="center" wrapText="1"/>
    </xf>
    <xf numFmtId="169" fontId="3" fillId="0" borderId="1" xfId="0" applyNumberFormat="1" applyFont="1" applyBorder="1" applyAlignment="1">
      <alignment horizontal="center" vertical="center"/>
    </xf>
    <xf numFmtId="169" fontId="3" fillId="0" borderId="1" xfId="1" applyNumberFormat="1" applyFont="1" applyFill="1" applyBorder="1" applyAlignment="1">
      <alignment horizontal="center" vertical="center"/>
    </xf>
    <xf numFmtId="169" fontId="9" fillId="4" borderId="1" xfId="0" applyNumberFormat="1" applyFont="1" applyFill="1" applyBorder="1" applyAlignment="1">
      <alignment horizontal="center" vertical="center"/>
    </xf>
    <xf numFmtId="167" fontId="23" fillId="0" borderId="1" xfId="3" applyNumberFormat="1" applyFont="1" applyBorder="1" applyAlignment="1">
      <alignment horizontal="center" vertical="center"/>
    </xf>
    <xf numFmtId="0" fontId="24" fillId="0" borderId="11" xfId="0" applyFont="1" applyBorder="1" applyAlignment="1">
      <alignment wrapText="1"/>
    </xf>
    <xf numFmtId="167" fontId="23" fillId="0" borderId="1" xfId="0" applyNumberFormat="1" applyFont="1" applyBorder="1" applyAlignment="1">
      <alignment horizontal="center" vertical="center"/>
    </xf>
    <xf numFmtId="0" fontId="23" fillId="0" borderId="1" xfId="0" applyFont="1" applyBorder="1" applyAlignment="1">
      <alignment horizontal="left" vertical="center" wrapText="1"/>
    </xf>
    <xf numFmtId="0" fontId="3" fillId="0" borderId="1" xfId="0" applyFont="1" applyBorder="1" applyAlignment="1">
      <alignment horizontal="center" vertical="center" wrapText="1"/>
    </xf>
    <xf numFmtId="0" fontId="9" fillId="3" borderId="1" xfId="0" applyFont="1" applyFill="1" applyBorder="1" applyAlignment="1">
      <alignment horizontal="center" wrapText="1"/>
    </xf>
    <xf numFmtId="0" fontId="9" fillId="3" borderId="1" xfId="0" applyFont="1" applyFill="1" applyBorder="1" applyAlignment="1">
      <alignment horizontal="center" vertical="center"/>
    </xf>
    <xf numFmtId="0" fontId="3" fillId="0" borderId="0" xfId="0" applyFont="1" applyAlignment="1">
      <alignment horizontal="center" vertical="center"/>
    </xf>
    <xf numFmtId="0" fontId="9" fillId="4" borderId="1" xfId="0" applyFont="1" applyFill="1" applyBorder="1" applyAlignment="1">
      <alignment horizontal="center"/>
    </xf>
    <xf numFmtId="0" fontId="3" fillId="4" borderId="1" xfId="0" applyFont="1" applyFill="1" applyBorder="1" applyAlignment="1">
      <alignment horizontal="center"/>
    </xf>
    <xf numFmtId="0" fontId="3" fillId="0" borderId="0" xfId="0" applyFont="1" applyAlignment="1">
      <alignment horizontal="center" vertical="center" wrapText="1"/>
    </xf>
    <xf numFmtId="0" fontId="9" fillId="3" borderId="1" xfId="0" applyFont="1" applyFill="1" applyBorder="1" applyAlignment="1">
      <alignment horizontal="center"/>
    </xf>
    <xf numFmtId="0" fontId="10" fillId="0" borderId="0" xfId="0" applyFont="1" applyAlignment="1">
      <alignment horizontal="center" vertical="center"/>
    </xf>
    <xf numFmtId="0" fontId="8" fillId="3" borderId="1" xfId="0" applyFont="1" applyFill="1" applyBorder="1" applyAlignment="1">
      <alignment horizontal="center" vertical="center"/>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8" fillId="3" borderId="1" xfId="0" applyFont="1" applyFill="1" applyBorder="1" applyAlignment="1">
      <alignment horizontal="center"/>
    </xf>
    <xf numFmtId="0" fontId="8" fillId="4" borderId="1" xfId="0" applyFont="1" applyFill="1" applyBorder="1" applyAlignment="1">
      <alignment horizontal="center"/>
    </xf>
    <xf numFmtId="0" fontId="10" fillId="4" borderId="1" xfId="0" applyFont="1" applyFill="1" applyBorder="1" applyAlignment="1">
      <alignment horizontal="center"/>
    </xf>
    <xf numFmtId="0" fontId="10" fillId="0" borderId="0" xfId="0" applyFont="1" applyAlignment="1">
      <alignment horizontal="center" vertical="center" wrapText="1"/>
    </xf>
    <xf numFmtId="4" fontId="5" fillId="0" borderId="0" xfId="2" applyNumberFormat="1" applyFont="1" applyAlignment="1">
      <alignment horizontal="center"/>
    </xf>
    <xf numFmtId="4" fontId="5" fillId="0" borderId="3" xfId="2" applyNumberFormat="1" applyFont="1" applyBorder="1" applyAlignment="1">
      <alignment horizontal="center"/>
    </xf>
    <xf numFmtId="165" fontId="6" fillId="0" borderId="0" xfId="2" applyNumberFormat="1" applyFont="1" applyAlignment="1">
      <alignment horizontal="left"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0" fillId="0" borderId="0" xfId="0" applyAlignment="1">
      <alignment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left" vertical="center" wrapText="1"/>
    </xf>
    <xf numFmtId="3" fontId="0" fillId="0" borderId="1" xfId="0" applyNumberFormat="1" applyBorder="1" applyAlignment="1">
      <alignment horizontal="center" vertical="center" wrapText="1"/>
    </xf>
    <xf numFmtId="0" fontId="0" fillId="9" borderId="1" xfId="0" applyFill="1" applyBorder="1" applyAlignment="1">
      <alignment horizontal="left" vertical="center" wrapText="1"/>
    </xf>
    <xf numFmtId="0" fontId="0" fillId="0" borderId="15" xfId="0" applyBorder="1" applyAlignment="1">
      <alignment wrapText="1"/>
    </xf>
    <xf numFmtId="164" fontId="0" fillId="0" borderId="1" xfId="1" applyNumberFormat="1" applyFont="1" applyBorder="1" applyAlignment="1">
      <alignment wrapText="1"/>
    </xf>
    <xf numFmtId="0" fontId="0" fillId="0" borderId="1" xfId="0" applyBorder="1" applyAlignment="1">
      <alignment wrapText="1"/>
    </xf>
    <xf numFmtId="0" fontId="0" fillId="0" borderId="16" xfId="0" applyBorder="1" applyAlignment="1">
      <alignment wrapText="1"/>
    </xf>
    <xf numFmtId="164" fontId="0" fillId="0" borderId="0" xfId="1" applyNumberFormat="1" applyFont="1" applyAlignment="1">
      <alignment wrapText="1"/>
    </xf>
    <xf numFmtId="0" fontId="0" fillId="0" borderId="17" xfId="0" applyBorder="1" applyAlignment="1">
      <alignment wrapText="1"/>
    </xf>
    <xf numFmtId="3" fontId="0" fillId="0" borderId="18" xfId="0" applyNumberFormat="1" applyBorder="1" applyAlignment="1">
      <alignment horizontal="center" vertical="center" wrapText="1"/>
    </xf>
    <xf numFmtId="0" fontId="0" fillId="0" borderId="18" xfId="0" applyBorder="1" applyAlignment="1">
      <alignment wrapText="1"/>
    </xf>
    <xf numFmtId="164" fontId="0" fillId="0" borderId="0" xfId="0" applyNumberFormat="1" applyAlignment="1">
      <alignment wrapText="1"/>
    </xf>
    <xf numFmtId="0" fontId="0" fillId="10" borderId="1" xfId="0" applyFill="1" applyBorder="1" applyAlignment="1">
      <alignment wrapText="1"/>
    </xf>
    <xf numFmtId="0" fontId="0" fillId="10" borderId="16" xfId="0" applyFill="1" applyBorder="1" applyAlignment="1">
      <alignment wrapText="1"/>
    </xf>
    <xf numFmtId="164" fontId="0" fillId="0" borderId="1" xfId="0" applyNumberFormat="1" applyBorder="1" applyAlignment="1">
      <alignment wrapText="1"/>
    </xf>
    <xf numFmtId="0" fontId="0" fillId="0" borderId="11" xfId="0" applyBorder="1" applyAlignment="1">
      <alignment wrapText="1"/>
    </xf>
    <xf numFmtId="0" fontId="0" fillId="10" borderId="15" xfId="0" applyFill="1" applyBorder="1" applyAlignment="1">
      <alignment wrapText="1"/>
    </xf>
    <xf numFmtId="0" fontId="0" fillId="0" borderId="0" xfId="0" applyBorder="1" applyAlignment="1">
      <alignment horizontal="center" vertical="center" textRotation="90" wrapText="1"/>
    </xf>
    <xf numFmtId="164" fontId="0" fillId="10" borderId="1" xfId="1" applyNumberFormat="1" applyFont="1" applyFill="1" applyBorder="1" applyAlignment="1">
      <alignment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0" fillId="0" borderId="21" xfId="0" applyBorder="1" applyAlignment="1">
      <alignment vertical="center" wrapText="1"/>
    </xf>
    <xf numFmtId="0" fontId="2" fillId="0" borderId="14" xfId="0" applyFont="1" applyBorder="1" applyAlignment="1">
      <alignment horizontal="center" vertical="center" wrapText="1"/>
    </xf>
    <xf numFmtId="3" fontId="16" fillId="0" borderId="1" xfId="0" applyNumberFormat="1" applyFont="1" applyBorder="1" applyAlignment="1">
      <alignment horizontal="center" vertical="center"/>
    </xf>
    <xf numFmtId="3" fontId="16" fillId="0" borderId="1" xfId="1" applyNumberFormat="1" applyFont="1" applyFill="1" applyBorder="1" applyAlignment="1">
      <alignment horizontal="center" vertical="center"/>
    </xf>
    <xf numFmtId="169" fontId="16" fillId="0" borderId="1" xfId="0" applyNumberFormat="1" applyFont="1" applyBorder="1" applyAlignment="1">
      <alignment horizontal="center" vertical="center"/>
    </xf>
    <xf numFmtId="3" fontId="16" fillId="2" borderId="1" xfId="0" applyNumberFormat="1" applyFont="1" applyFill="1" applyBorder="1" applyAlignment="1">
      <alignment horizontal="center" vertical="center" wrapText="1"/>
    </xf>
    <xf numFmtId="169" fontId="16" fillId="2" borderId="1" xfId="0" applyNumberFormat="1" applyFont="1" applyFill="1" applyBorder="1" applyAlignment="1">
      <alignment horizontal="center" vertical="center" wrapText="1"/>
    </xf>
    <xf numFmtId="39" fontId="16" fillId="2" borderId="1" xfId="1" applyNumberFormat="1" applyFont="1" applyFill="1" applyBorder="1" applyAlignment="1">
      <alignment horizontal="center" vertical="center"/>
    </xf>
    <xf numFmtId="167" fontId="16" fillId="2" borderId="1" xfId="1" applyNumberFormat="1" applyFont="1" applyFill="1" applyBorder="1" applyAlignment="1">
      <alignment horizontal="center" vertical="center"/>
    </xf>
    <xf numFmtId="39" fontId="16" fillId="0" borderId="1" xfId="0" applyNumberFormat="1" applyFont="1" applyBorder="1" applyAlignment="1">
      <alignment horizontal="center" vertical="center"/>
    </xf>
    <xf numFmtId="167" fontId="3" fillId="2" borderId="1" xfId="1" applyNumberFormat="1" applyFont="1" applyFill="1" applyBorder="1" applyAlignment="1">
      <alignment horizontal="center" vertical="center" wrapText="1"/>
    </xf>
    <xf numFmtId="4" fontId="9" fillId="3" borderId="2" xfId="0" applyNumberFormat="1" applyFont="1" applyFill="1" applyBorder="1" applyAlignment="1">
      <alignment horizontal="center" vertical="center"/>
    </xf>
    <xf numFmtId="4" fontId="3" fillId="2" borderId="1" xfId="0" applyNumberFormat="1" applyFont="1" applyFill="1" applyBorder="1" applyAlignment="1">
      <alignment horizontal="center" vertical="center"/>
    </xf>
    <xf numFmtId="167" fontId="3" fillId="2" borderId="1" xfId="0" applyNumberFormat="1" applyFont="1" applyFill="1" applyBorder="1" applyAlignment="1">
      <alignment horizontal="center" vertical="center"/>
    </xf>
    <xf numFmtId="168" fontId="9" fillId="3" borderId="2" xfId="0" applyNumberFormat="1" applyFont="1" applyFill="1" applyBorder="1" applyAlignment="1">
      <alignment horizontal="center" vertical="center"/>
    </xf>
    <xf numFmtId="4" fontId="16" fillId="2" borderId="1" xfId="1" applyNumberFormat="1" applyFont="1" applyFill="1" applyBorder="1" applyAlignment="1">
      <alignment horizontal="center" vertical="center" wrapText="1"/>
    </xf>
    <xf numFmtId="4" fontId="3" fillId="2" borderId="1" xfId="1" applyNumberFormat="1" applyFont="1" applyFill="1" applyBorder="1" applyAlignment="1">
      <alignment horizontal="center" vertical="center" wrapText="1"/>
    </xf>
    <xf numFmtId="2" fontId="10" fillId="0" borderId="0" xfId="0" applyNumberFormat="1" applyFont="1"/>
    <xf numFmtId="171" fontId="16" fillId="2" borderId="1" xfId="1" applyNumberFormat="1" applyFont="1" applyFill="1" applyBorder="1" applyAlignment="1">
      <alignment horizontal="center" vertical="center" wrapText="1"/>
    </xf>
  </cellXfs>
  <cellStyles count="4">
    <cellStyle name="Comma" xfId="1" builtinId="3"/>
    <cellStyle name="Currency" xfId="3" builtinId="4"/>
    <cellStyle name="Normal" xfId="0" builtinId="0"/>
    <cellStyle name="Normal 2" xfId="2" xr:uid="{00000000-0005-0000-0000-000002000000}"/>
  </cellStyles>
  <dxfs count="0"/>
  <tableStyles count="0" defaultTableStyle="TableStyleMedium2" defaultPivotStyle="PivotStyleLight16"/>
  <colors>
    <mruColors>
      <color rgb="FF00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1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persons/person.xml><?xml version="1.0" encoding="utf-8"?>
<personList xmlns="http://schemas.microsoft.com/office/spreadsheetml/2018/threadedcomments" xmlns:x="http://schemas.openxmlformats.org/spreadsheetml/2006/main">
  <person displayName="SNAP-PDD-PDB" id="{440C6C3E-D41B-4030-873B-DFDBDF072BA7}" userId="SNAP-PDD-PDB"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5" dT="2025-09-17T15:46:18.05" personId="{440C6C3E-D41B-4030-873B-DFDBDF072BA7}" id="{26C9566E-05FA-4E9F-9E47-245045DA7850}">
    <text>Kelly, let me know if I have to justify this, but it is all initial cases - cat el (not bbce) // 53</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zoomScaleNormal="100" workbookViewId="0">
      <pane ySplit="1" topLeftCell="A10" activePane="bottomLeft" state="frozen"/>
      <selection pane="bottomLeft" activeCell="I25" sqref="I25"/>
    </sheetView>
  </sheetViews>
  <sheetFormatPr defaultColWidth="9.28515625" defaultRowHeight="15" x14ac:dyDescent="0.25"/>
  <cols>
    <col min="1" max="1" width="11.28515625" style="104" customWidth="1"/>
    <col min="2" max="2" width="16.42578125" style="105" customWidth="1"/>
    <col min="3" max="3" width="14.42578125" style="105" customWidth="1"/>
    <col min="4" max="4" width="29.5703125" style="105" customWidth="1"/>
    <col min="5" max="5" width="14.28515625" style="105" customWidth="1"/>
    <col min="6" max="6" width="14.7109375" style="105" customWidth="1"/>
    <col min="7" max="7" width="12.5703125" style="107" customWidth="1"/>
    <col min="8" max="8" width="11" style="105" customWidth="1"/>
    <col min="9" max="11" width="16" style="105" customWidth="1"/>
    <col min="12" max="12" width="18.7109375" style="104" hidden="1" customWidth="1"/>
    <col min="13" max="13" width="14.28515625" style="104" bestFit="1" customWidth="1"/>
    <col min="14" max="15" width="13.5703125" style="104" customWidth="1"/>
    <col min="16" max="16384" width="9.28515625" style="87"/>
  </cols>
  <sheetData>
    <row r="1" spans="1:16" ht="48" x14ac:dyDescent="0.25">
      <c r="A1" s="16" t="s">
        <v>74</v>
      </c>
      <c r="B1" s="16" t="s">
        <v>0</v>
      </c>
      <c r="C1" s="16" t="s">
        <v>1</v>
      </c>
      <c r="D1" s="16" t="s">
        <v>2</v>
      </c>
      <c r="E1" s="16" t="s">
        <v>3</v>
      </c>
      <c r="F1" s="16" t="s">
        <v>57</v>
      </c>
      <c r="G1" s="86" t="s">
        <v>23</v>
      </c>
      <c r="H1" s="16" t="s">
        <v>24</v>
      </c>
      <c r="I1" s="16" t="s">
        <v>4</v>
      </c>
      <c r="J1" s="16" t="s">
        <v>79</v>
      </c>
      <c r="K1" s="16" t="s">
        <v>80</v>
      </c>
      <c r="L1" s="16" t="s">
        <v>96</v>
      </c>
      <c r="M1" s="16" t="s">
        <v>72</v>
      </c>
      <c r="N1" s="16" t="s">
        <v>75</v>
      </c>
      <c r="O1" s="16" t="s">
        <v>70</v>
      </c>
    </row>
    <row r="2" spans="1:16" ht="23.65" customHeight="1" x14ac:dyDescent="0.25">
      <c r="A2" s="23" t="s">
        <v>58</v>
      </c>
      <c r="B2" s="20" t="s">
        <v>21</v>
      </c>
      <c r="C2" s="20" t="s">
        <v>20</v>
      </c>
      <c r="D2" s="20" t="s">
        <v>65</v>
      </c>
      <c r="E2" s="88">
        <v>4410</v>
      </c>
      <c r="F2" s="89">
        <v>1</v>
      </c>
      <c r="G2" s="88">
        <f>E2*F2</f>
        <v>4410</v>
      </c>
      <c r="H2" s="111">
        <v>0.16700000000000001</v>
      </c>
      <c r="I2" s="90">
        <f>G2*H2</f>
        <v>736.47</v>
      </c>
      <c r="J2" s="176">
        <f>LaborRates!C4</f>
        <v>22.96</v>
      </c>
      <c r="K2" s="176">
        <f>I2*J2</f>
        <v>16909.351200000001</v>
      </c>
      <c r="L2" s="78">
        <v>0</v>
      </c>
      <c r="M2" s="91">
        <v>751.5</v>
      </c>
      <c r="N2" s="91">
        <f>I2-M2</f>
        <v>-15.029999999999973</v>
      </c>
      <c r="O2" s="78">
        <v>0</v>
      </c>
    </row>
    <row r="3" spans="1:16" ht="22.5" x14ac:dyDescent="0.25">
      <c r="A3" s="119" t="s">
        <v>30</v>
      </c>
      <c r="B3" s="20" t="s">
        <v>26</v>
      </c>
      <c r="C3" s="20" t="s">
        <v>20</v>
      </c>
      <c r="D3" s="20" t="s">
        <v>61</v>
      </c>
      <c r="E3" s="75">
        <f>SUM(G15:G17)</f>
        <v>1199033.3873666667</v>
      </c>
      <c r="F3" s="173">
        <v>1</v>
      </c>
      <c r="G3" s="75">
        <f>E3*F3</f>
        <v>1199033.3873666667</v>
      </c>
      <c r="H3" s="174">
        <v>6.6799999999999998E-2</v>
      </c>
      <c r="I3" s="175">
        <f>G3*H3</f>
        <v>80095.430276093335</v>
      </c>
      <c r="J3" s="176">
        <f>LaborRates!C4</f>
        <v>22.96</v>
      </c>
      <c r="K3" s="176">
        <f t="shared" ref="K3:K4" si="0">I3*J3</f>
        <v>1838991.0791391029</v>
      </c>
      <c r="L3" s="177">
        <f>I3</f>
        <v>80095.430276093335</v>
      </c>
      <c r="M3" s="82">
        <v>71646.206399999995</v>
      </c>
      <c r="N3" s="74">
        <f>I3-M3</f>
        <v>8449.2238760933396</v>
      </c>
      <c r="O3" s="82">
        <v>0</v>
      </c>
    </row>
    <row r="4" spans="1:16" ht="22.5" x14ac:dyDescent="0.25">
      <c r="A4" s="119"/>
      <c r="B4" s="20" t="s">
        <v>28</v>
      </c>
      <c r="C4" s="20" t="s">
        <v>20</v>
      </c>
      <c r="D4" s="20" t="s">
        <v>29</v>
      </c>
      <c r="E4" s="75">
        <f>SUM(G18:G20)</f>
        <v>674934.3689511111</v>
      </c>
      <c r="F4" s="173">
        <v>1</v>
      </c>
      <c r="G4" s="75">
        <f>E4*F4</f>
        <v>674934.3689511111</v>
      </c>
      <c r="H4" s="174">
        <v>0.1002</v>
      </c>
      <c r="I4" s="175">
        <f>G4*H4</f>
        <v>67628.423768901324</v>
      </c>
      <c r="J4" s="176">
        <f>LaborRates!C4</f>
        <v>22.96</v>
      </c>
      <c r="K4" s="176">
        <f t="shared" si="0"/>
        <v>1552748.6097339746</v>
      </c>
      <c r="L4" s="177">
        <f>I4</f>
        <v>67628.423768901324</v>
      </c>
      <c r="M4" s="82">
        <v>76707.107999999993</v>
      </c>
      <c r="N4" s="74">
        <f>I4-M4</f>
        <v>-9078.6842310986685</v>
      </c>
      <c r="O4" s="82">
        <v>0</v>
      </c>
    </row>
    <row r="5" spans="1:16" s="92" customFormat="1" x14ac:dyDescent="0.25">
      <c r="A5" s="120" t="s">
        <v>22</v>
      </c>
      <c r="B5" s="120"/>
      <c r="C5" s="120"/>
      <c r="D5" s="120"/>
      <c r="E5" s="42">
        <f>SUM(E2:E4)</f>
        <v>1878377.7563177778</v>
      </c>
      <c r="F5" s="41">
        <f>(G5/E5)</f>
        <v>1</v>
      </c>
      <c r="G5" s="42">
        <f>SUM(G2:G4)</f>
        <v>1878377.7563177778</v>
      </c>
      <c r="H5" s="80">
        <f>(I5/G5)</f>
        <v>7.9036457680389305E-2</v>
      </c>
      <c r="I5" s="35">
        <f>SUM(I2:I4)</f>
        <v>148460.32404499466</v>
      </c>
      <c r="J5" s="71">
        <f>K5/I5</f>
        <v>22.959999999999997</v>
      </c>
      <c r="K5" s="71">
        <f>SUM(K2:K4)</f>
        <v>3408649.0400730772</v>
      </c>
      <c r="L5" s="41">
        <f>SUM(L2:L4)</f>
        <v>147723.85404499466</v>
      </c>
      <c r="M5" s="41">
        <f>SUM(M2:M4)</f>
        <v>149104.81439999997</v>
      </c>
      <c r="N5" s="41">
        <f>SUM(N2:N4)</f>
        <v>-644.49035500532955</v>
      </c>
      <c r="O5" s="41">
        <f>SUM(O2:O4)</f>
        <v>0</v>
      </c>
    </row>
    <row r="6" spans="1:16" ht="33.75" x14ac:dyDescent="0.25">
      <c r="A6" s="119" t="s">
        <v>58</v>
      </c>
      <c r="B6" s="23" t="s">
        <v>27</v>
      </c>
      <c r="C6" s="23" t="s">
        <v>5</v>
      </c>
      <c r="D6" s="23" t="s">
        <v>6</v>
      </c>
      <c r="E6" s="93">
        <v>0</v>
      </c>
      <c r="F6" s="93">
        <v>0</v>
      </c>
      <c r="G6" s="94">
        <f>E6*F6</f>
        <v>0</v>
      </c>
      <c r="H6" s="112">
        <v>0</v>
      </c>
      <c r="I6" s="91">
        <f t="shared" ref="I6:I22" si="1">H6*G6</f>
        <v>0</v>
      </c>
      <c r="J6" s="91" t="s">
        <v>71</v>
      </c>
      <c r="K6" s="91" t="s">
        <v>71</v>
      </c>
      <c r="L6" s="78">
        <v>0</v>
      </c>
      <c r="M6" s="91">
        <v>0</v>
      </c>
      <c r="N6" s="91">
        <f t="shared" ref="N6:N20" si="2">I6-M6</f>
        <v>0</v>
      </c>
      <c r="O6" s="78">
        <v>0</v>
      </c>
    </row>
    <row r="7" spans="1:16" ht="32.25" customHeight="1" x14ac:dyDescent="0.25">
      <c r="A7" s="119"/>
      <c r="B7" s="23" t="s">
        <v>25</v>
      </c>
      <c r="C7" s="23" t="s">
        <v>7</v>
      </c>
      <c r="D7" s="23" t="s">
        <v>8</v>
      </c>
      <c r="E7" s="93">
        <v>0</v>
      </c>
      <c r="F7" s="93">
        <v>0</v>
      </c>
      <c r="G7" s="94">
        <f t="shared" ref="G7:G22" si="3">E7*F7</f>
        <v>0</v>
      </c>
      <c r="H7" s="112">
        <v>0</v>
      </c>
      <c r="I7" s="91">
        <f t="shared" si="1"/>
        <v>0</v>
      </c>
      <c r="J7" s="91" t="s">
        <v>71</v>
      </c>
      <c r="K7" s="91" t="s">
        <v>71</v>
      </c>
      <c r="L7" s="78">
        <v>0</v>
      </c>
      <c r="M7" s="91">
        <v>0</v>
      </c>
      <c r="N7" s="91">
        <f t="shared" si="2"/>
        <v>0</v>
      </c>
      <c r="O7" s="78">
        <v>0</v>
      </c>
    </row>
    <row r="8" spans="1:16" ht="36" customHeight="1" x14ac:dyDescent="0.25">
      <c r="A8" s="119"/>
      <c r="B8" s="23" t="s">
        <v>25</v>
      </c>
      <c r="C8" s="23" t="s">
        <v>9</v>
      </c>
      <c r="D8" s="23" t="s">
        <v>10</v>
      </c>
      <c r="E8" s="93">
        <v>0</v>
      </c>
      <c r="F8" s="93">
        <v>0</v>
      </c>
      <c r="G8" s="94">
        <f t="shared" si="3"/>
        <v>0</v>
      </c>
      <c r="H8" s="113">
        <v>0</v>
      </c>
      <c r="I8" s="91">
        <f t="shared" si="1"/>
        <v>0</v>
      </c>
      <c r="J8" s="91" t="s">
        <v>71</v>
      </c>
      <c r="K8" s="91" t="s">
        <v>71</v>
      </c>
      <c r="L8" s="78">
        <v>0</v>
      </c>
      <c r="M8" s="91">
        <v>0</v>
      </c>
      <c r="N8" s="91">
        <f t="shared" si="2"/>
        <v>0</v>
      </c>
      <c r="O8" s="78">
        <v>0</v>
      </c>
    </row>
    <row r="9" spans="1:16" ht="22.5" x14ac:dyDescent="0.25">
      <c r="A9" s="119"/>
      <c r="B9" s="23" t="s">
        <v>11</v>
      </c>
      <c r="C9" s="23" t="s">
        <v>12</v>
      </c>
      <c r="D9" s="23" t="s">
        <v>68</v>
      </c>
      <c r="E9" s="95">
        <v>49</v>
      </c>
      <c r="F9" s="93">
        <v>140</v>
      </c>
      <c r="G9" s="96">
        <f t="shared" si="3"/>
        <v>6860</v>
      </c>
      <c r="H9" s="112">
        <v>0.66800000000000004</v>
      </c>
      <c r="I9" s="91">
        <f>H9*G9</f>
        <v>4582.4800000000005</v>
      </c>
      <c r="J9" s="73">
        <f>LaborRates!C5</f>
        <v>31.24</v>
      </c>
      <c r="K9" s="73">
        <f>I9*J9</f>
        <v>143156.6752</v>
      </c>
      <c r="L9" s="78">
        <v>0</v>
      </c>
      <c r="M9" s="91">
        <v>4676</v>
      </c>
      <c r="N9" s="91">
        <f t="shared" si="2"/>
        <v>-93.519999999999527</v>
      </c>
      <c r="O9" s="78">
        <v>0</v>
      </c>
      <c r="P9" s="97"/>
    </row>
    <row r="10" spans="1:16" ht="22.5" x14ac:dyDescent="0.25">
      <c r="A10" s="119"/>
      <c r="B10" s="23" t="s">
        <v>11</v>
      </c>
      <c r="C10" s="23" t="s">
        <v>12</v>
      </c>
      <c r="D10" s="23" t="s">
        <v>94</v>
      </c>
      <c r="E10" s="95">
        <v>49</v>
      </c>
      <c r="F10" s="93">
        <v>368</v>
      </c>
      <c r="G10" s="96">
        <f t="shared" si="3"/>
        <v>18032</v>
      </c>
      <c r="H10" s="112">
        <v>0.33400000000000002</v>
      </c>
      <c r="I10" s="91">
        <f>H10*G10</f>
        <v>6022.6880000000001</v>
      </c>
      <c r="J10" s="73">
        <f>LaborRates!C5</f>
        <v>31.24</v>
      </c>
      <c r="K10" s="73">
        <f>I10*J10</f>
        <v>188148.77312</v>
      </c>
      <c r="L10" s="78">
        <v>0</v>
      </c>
      <c r="M10" s="98">
        <v>6145.6</v>
      </c>
      <c r="N10" s="91">
        <f t="shared" si="2"/>
        <v>-122.91200000000026</v>
      </c>
      <c r="O10" s="78">
        <v>0</v>
      </c>
      <c r="P10" s="97"/>
    </row>
    <row r="11" spans="1:16" ht="22.5" x14ac:dyDescent="0.25">
      <c r="A11" s="119"/>
      <c r="B11" s="23" t="s">
        <v>11</v>
      </c>
      <c r="C11" s="23" t="s">
        <v>12</v>
      </c>
      <c r="D11" s="23" t="s">
        <v>66</v>
      </c>
      <c r="E11" s="95">
        <v>49</v>
      </c>
      <c r="F11" s="93">
        <v>90</v>
      </c>
      <c r="G11" s="96">
        <f t="shared" si="3"/>
        <v>4410</v>
      </c>
      <c r="H11" s="112">
        <v>0.1837</v>
      </c>
      <c r="I11" s="91">
        <f>H11*G11</f>
        <v>810.11699999999996</v>
      </c>
      <c r="J11" s="73">
        <f>LaborRates!C5</f>
        <v>31.24</v>
      </c>
      <c r="K11" s="73">
        <f>I11*J11</f>
        <v>25308.055079999998</v>
      </c>
      <c r="L11" s="78">
        <v>0</v>
      </c>
      <c r="M11" s="93">
        <v>826.65</v>
      </c>
      <c r="N11" s="91">
        <f t="shared" si="2"/>
        <v>-16.533000000000015</v>
      </c>
      <c r="O11" s="78">
        <v>0</v>
      </c>
    </row>
    <row r="12" spans="1:16" ht="22.5" x14ac:dyDescent="0.25">
      <c r="A12" s="119"/>
      <c r="B12" s="23" t="s">
        <v>92</v>
      </c>
      <c r="C12" s="23" t="s">
        <v>12</v>
      </c>
      <c r="D12" s="23" t="s">
        <v>95</v>
      </c>
      <c r="E12" s="93">
        <v>0</v>
      </c>
      <c r="F12" s="93">
        <v>0</v>
      </c>
      <c r="G12" s="96">
        <f t="shared" si="3"/>
        <v>0</v>
      </c>
      <c r="H12" s="112">
        <v>0</v>
      </c>
      <c r="I12" s="91">
        <v>0</v>
      </c>
      <c r="J12" s="73" t="s">
        <v>71</v>
      </c>
      <c r="K12" s="73" t="s">
        <v>71</v>
      </c>
      <c r="L12" s="78">
        <v>0</v>
      </c>
      <c r="M12" s="98">
        <v>0</v>
      </c>
      <c r="N12" s="98">
        <f t="shared" si="2"/>
        <v>0</v>
      </c>
      <c r="O12" s="78">
        <v>0</v>
      </c>
    </row>
    <row r="13" spans="1:16" ht="33.75" x14ac:dyDescent="0.25">
      <c r="A13" s="119"/>
      <c r="B13" s="23" t="s">
        <v>25</v>
      </c>
      <c r="C13" s="23" t="s">
        <v>13</v>
      </c>
      <c r="D13" s="23" t="s">
        <v>14</v>
      </c>
      <c r="E13" s="93">
        <v>49</v>
      </c>
      <c r="F13" s="98">
        <v>6000</v>
      </c>
      <c r="G13" s="96">
        <f>E13*F13</f>
        <v>294000</v>
      </c>
      <c r="H13" s="112">
        <v>0.08</v>
      </c>
      <c r="I13" s="91">
        <f>H13*G13</f>
        <v>23520</v>
      </c>
      <c r="J13" s="73">
        <f>LaborRates!C7</f>
        <v>30.922500000000003</v>
      </c>
      <c r="K13" s="73">
        <f t="shared" ref="K13" si="4">I13*J13</f>
        <v>727297.20000000007</v>
      </c>
      <c r="L13" s="78">
        <v>0</v>
      </c>
      <c r="M13" s="98">
        <v>24000</v>
      </c>
      <c r="N13" s="91">
        <f t="shared" si="2"/>
        <v>-480</v>
      </c>
      <c r="O13" s="78">
        <v>0</v>
      </c>
    </row>
    <row r="14" spans="1:16" ht="33.75" x14ac:dyDescent="0.25">
      <c r="A14" s="119"/>
      <c r="B14" s="23" t="s">
        <v>25</v>
      </c>
      <c r="C14" s="23" t="s">
        <v>9</v>
      </c>
      <c r="D14" s="23" t="s">
        <v>15</v>
      </c>
      <c r="E14" s="93">
        <v>49</v>
      </c>
      <c r="F14" s="93">
        <v>1</v>
      </c>
      <c r="G14" s="96">
        <f t="shared" ref="G14:G20" si="5">E14*F14</f>
        <v>49</v>
      </c>
      <c r="H14" s="112">
        <v>320</v>
      </c>
      <c r="I14" s="91">
        <f>H14*G14</f>
        <v>15680</v>
      </c>
      <c r="J14" s="73">
        <f>LaborRates!C6</f>
        <v>81.662000000000006</v>
      </c>
      <c r="K14" s="73">
        <f t="shared" ref="K14:K20" si="6">I14*J14</f>
        <v>1280460.1600000001</v>
      </c>
      <c r="L14" s="78">
        <v>0</v>
      </c>
      <c r="M14" s="98">
        <v>16000</v>
      </c>
      <c r="N14" s="78">
        <f>I14-M14</f>
        <v>-320</v>
      </c>
      <c r="O14" s="78">
        <v>0</v>
      </c>
    </row>
    <row r="15" spans="1:16" ht="32.65" customHeight="1" x14ac:dyDescent="0.25">
      <c r="A15" s="119" t="s">
        <v>30</v>
      </c>
      <c r="B15" s="23" t="s">
        <v>26</v>
      </c>
      <c r="C15" s="23" t="s">
        <v>12</v>
      </c>
      <c r="D15" s="23" t="s">
        <v>62</v>
      </c>
      <c r="E15" s="76">
        <v>2</v>
      </c>
      <c r="F15" s="170">
        <f>'Assumptions &amp; Calculations'!E8</f>
        <v>386784.96366666665</v>
      </c>
      <c r="G15" s="171">
        <f t="shared" si="5"/>
        <v>773569.9273333333</v>
      </c>
      <c r="H15" s="172">
        <v>0.53400000000000003</v>
      </c>
      <c r="I15" s="74">
        <f t="shared" ref="I15:I20" si="7">G15*H15</f>
        <v>413086.34119599999</v>
      </c>
      <c r="J15" s="81">
        <f>LaborRates!C5</f>
        <v>31.24</v>
      </c>
      <c r="K15" s="81">
        <f t="shared" si="6"/>
        <v>12904817.298963038</v>
      </c>
      <c r="L15" s="82">
        <v>0</v>
      </c>
      <c r="M15" s="82">
        <v>173752.77600000001</v>
      </c>
      <c r="N15" s="82">
        <f t="shared" si="2"/>
        <v>239333.56519599998</v>
      </c>
      <c r="O15" s="82">
        <v>0</v>
      </c>
    </row>
    <row r="16" spans="1:16" ht="34.35" customHeight="1" x14ac:dyDescent="0.25">
      <c r="A16" s="119"/>
      <c r="B16" s="23" t="s">
        <v>26</v>
      </c>
      <c r="C16" s="23" t="s">
        <v>12</v>
      </c>
      <c r="D16" s="23" t="s">
        <v>63</v>
      </c>
      <c r="E16" s="76">
        <v>2</v>
      </c>
      <c r="F16" s="170">
        <f>'Assumptions &amp; Calculations'!E9</f>
        <v>38678.496366666666</v>
      </c>
      <c r="G16" s="171">
        <f t="shared" si="5"/>
        <v>77356.992733333333</v>
      </c>
      <c r="H16" s="172">
        <v>0.20100000000000001</v>
      </c>
      <c r="I16" s="74">
        <f t="shared" si="7"/>
        <v>15548.755539400001</v>
      </c>
      <c r="J16" s="81">
        <f>LaborRates!C5</f>
        <v>31.24</v>
      </c>
      <c r="K16" s="81">
        <f t="shared" si="6"/>
        <v>485743.123050856</v>
      </c>
      <c r="L16" s="82">
        <v>0</v>
      </c>
      <c r="M16" s="82">
        <v>48860.52</v>
      </c>
      <c r="N16" s="82">
        <f t="shared" si="2"/>
        <v>-33311.764460599996</v>
      </c>
      <c r="O16" s="82">
        <v>0</v>
      </c>
    </row>
    <row r="17" spans="1:15" ht="35.65" customHeight="1" x14ac:dyDescent="0.25">
      <c r="A17" s="119"/>
      <c r="B17" s="23" t="s">
        <v>26</v>
      </c>
      <c r="C17" s="23" t="s">
        <v>12</v>
      </c>
      <c r="D17" s="23" t="s">
        <v>64</v>
      </c>
      <c r="E17" s="76">
        <v>3</v>
      </c>
      <c r="F17" s="170">
        <f>'Assumptions &amp; Calculations'!E10</f>
        <v>116035.48909999999</v>
      </c>
      <c r="G17" s="171">
        <f t="shared" si="5"/>
        <v>348106.46729999996</v>
      </c>
      <c r="H17" s="172">
        <v>0.55400000000000005</v>
      </c>
      <c r="I17" s="74">
        <f t="shared" si="7"/>
        <v>192850.9828842</v>
      </c>
      <c r="J17" s="81">
        <f>LaborRates!C5</f>
        <v>31.24</v>
      </c>
      <c r="K17" s="81">
        <f t="shared" si="6"/>
        <v>6024664.705302408</v>
      </c>
      <c r="L17" s="82">
        <v>0</v>
      </c>
      <c r="M17" s="82">
        <v>122151.29999999999</v>
      </c>
      <c r="N17" s="82">
        <f t="shared" si="2"/>
        <v>70699.68288420001</v>
      </c>
      <c r="O17" s="82">
        <v>0</v>
      </c>
    </row>
    <row r="18" spans="1:15" ht="37.35" customHeight="1" x14ac:dyDescent="0.25">
      <c r="A18" s="119"/>
      <c r="B18" s="23" t="s">
        <v>28</v>
      </c>
      <c r="C18" s="23" t="s">
        <v>12</v>
      </c>
      <c r="D18" s="23" t="s">
        <v>31</v>
      </c>
      <c r="E18" s="76">
        <v>2</v>
      </c>
      <c r="F18" s="170">
        <f>'Assumptions &amp; Calculations'!E12</f>
        <v>217720.76417777778</v>
      </c>
      <c r="G18" s="171">
        <f t="shared" si="5"/>
        <v>435441.52835555555</v>
      </c>
      <c r="H18" s="172">
        <v>0.32100000000000001</v>
      </c>
      <c r="I18" s="74">
        <f t="shared" si="7"/>
        <v>139776.73060213332</v>
      </c>
      <c r="J18" s="81">
        <f>LaborRates!C5</f>
        <v>31.24</v>
      </c>
      <c r="K18" s="81">
        <f t="shared" si="6"/>
        <v>4366625.0640106443</v>
      </c>
      <c r="L18" s="82">
        <v>0</v>
      </c>
      <c r="M18" s="82">
        <v>74512.56</v>
      </c>
      <c r="N18" s="82">
        <f t="shared" si="2"/>
        <v>65264.170602133323</v>
      </c>
      <c r="O18" s="82">
        <v>0</v>
      </c>
    </row>
    <row r="19" spans="1:15" ht="30" customHeight="1" x14ac:dyDescent="0.25">
      <c r="A19" s="119"/>
      <c r="B19" s="23" t="s">
        <v>28</v>
      </c>
      <c r="C19" s="23" t="s">
        <v>12</v>
      </c>
      <c r="D19" s="23" t="s">
        <v>32</v>
      </c>
      <c r="E19" s="76">
        <v>2</v>
      </c>
      <c r="F19" s="170">
        <f>'Assumptions &amp; Calculations'!E13</f>
        <v>21772.076417777778</v>
      </c>
      <c r="G19" s="171">
        <f t="shared" si="5"/>
        <v>43544.152835555557</v>
      </c>
      <c r="H19" s="172">
        <v>0.13500000000000001</v>
      </c>
      <c r="I19" s="74">
        <f t="shared" si="7"/>
        <v>5878.4606328000009</v>
      </c>
      <c r="J19" s="81">
        <f>LaborRates!C5</f>
        <v>31.24</v>
      </c>
      <c r="K19" s="81">
        <f t="shared" si="6"/>
        <v>183643.11016867202</v>
      </c>
      <c r="L19" s="82">
        <v>0</v>
      </c>
      <c r="M19" s="82">
        <v>20924.759999999998</v>
      </c>
      <c r="N19" s="82">
        <f t="shared" si="2"/>
        <v>-15046.299367199998</v>
      </c>
      <c r="O19" s="82">
        <v>0</v>
      </c>
    </row>
    <row r="20" spans="1:15" ht="36" customHeight="1" x14ac:dyDescent="0.25">
      <c r="A20" s="119"/>
      <c r="B20" s="23" t="s">
        <v>28</v>
      </c>
      <c r="C20" s="23" t="s">
        <v>12</v>
      </c>
      <c r="D20" s="23" t="s">
        <v>33</v>
      </c>
      <c r="E20" s="76">
        <v>3</v>
      </c>
      <c r="F20" s="170">
        <f>'Assumptions &amp; Calculations'!E14</f>
        <v>65316.229253333331</v>
      </c>
      <c r="G20" s="171">
        <f t="shared" si="5"/>
        <v>195948.68776</v>
      </c>
      <c r="H20" s="172">
        <v>0.55000000000000004</v>
      </c>
      <c r="I20" s="74">
        <f t="shared" si="7"/>
        <v>107771.77826800001</v>
      </c>
      <c r="J20" s="81">
        <f>LaborRates!C5</f>
        <v>31.24</v>
      </c>
      <c r="K20" s="81">
        <f t="shared" si="6"/>
        <v>3366790.3530923203</v>
      </c>
      <c r="L20" s="82">
        <v>0</v>
      </c>
      <c r="M20" s="82">
        <v>52311.9</v>
      </c>
      <c r="N20" s="82">
        <f t="shared" si="2"/>
        <v>55459.878268000008</v>
      </c>
      <c r="O20" s="82">
        <v>0</v>
      </c>
    </row>
    <row r="21" spans="1:15" s="100" customFormat="1" x14ac:dyDescent="0.25">
      <c r="A21" s="121" t="s">
        <v>16</v>
      </c>
      <c r="B21" s="121"/>
      <c r="C21" s="121"/>
      <c r="D21" s="121"/>
      <c r="E21" s="99">
        <v>100</v>
      </c>
      <c r="F21" s="38">
        <f>G21/E21</f>
        <v>21973.187563177777</v>
      </c>
      <c r="G21" s="42">
        <f>SUM(G6:G20)</f>
        <v>2197318.7563177776</v>
      </c>
      <c r="H21" s="80">
        <f>I21/G21</f>
        <v>0.42120804342175416</v>
      </c>
      <c r="I21" s="41">
        <f>SUM(I6:I20)</f>
        <v>925528.33412253333</v>
      </c>
      <c r="J21" s="71">
        <f>K21/I21</f>
        <v>32.086164651179992</v>
      </c>
      <c r="K21" s="71">
        <f>SUM(K9:K20)</f>
        <v>29696654.517987937</v>
      </c>
      <c r="L21" s="41">
        <f>SUM(L6:L20)</f>
        <v>0</v>
      </c>
      <c r="M21" s="41">
        <f>SUM(M6:M20)</f>
        <v>544162.06599999999</v>
      </c>
      <c r="N21" s="41">
        <f>SUM(N6:N20)</f>
        <v>381366.26812253334</v>
      </c>
      <c r="O21" s="41">
        <f t="shared" ref="O21" si="8">SUM(O6:O20)</f>
        <v>0</v>
      </c>
    </row>
    <row r="22" spans="1:15" ht="33.75" x14ac:dyDescent="0.25">
      <c r="A22" s="119" t="s">
        <v>58</v>
      </c>
      <c r="B22" s="23" t="s">
        <v>27</v>
      </c>
      <c r="C22" s="23" t="s">
        <v>17</v>
      </c>
      <c r="D22" s="23" t="s">
        <v>8</v>
      </c>
      <c r="E22" s="93">
        <v>0</v>
      </c>
      <c r="F22" s="94">
        <v>0</v>
      </c>
      <c r="G22" s="94">
        <f t="shared" si="3"/>
        <v>0</v>
      </c>
      <c r="H22" s="112">
        <v>0</v>
      </c>
      <c r="I22" s="91">
        <f t="shared" si="1"/>
        <v>0</v>
      </c>
      <c r="J22" s="91" t="s">
        <v>71</v>
      </c>
      <c r="K22" s="91" t="s">
        <v>71</v>
      </c>
      <c r="L22" s="78">
        <v>0</v>
      </c>
      <c r="M22" s="98">
        <v>0</v>
      </c>
      <c r="N22" s="91">
        <f>I22-M22</f>
        <v>0</v>
      </c>
      <c r="O22" s="78">
        <v>0</v>
      </c>
    </row>
    <row r="23" spans="1:15" ht="33.75" x14ac:dyDescent="0.25">
      <c r="A23" s="119"/>
      <c r="B23" s="23" t="s">
        <v>25</v>
      </c>
      <c r="C23" s="23" t="s">
        <v>18</v>
      </c>
      <c r="D23" s="23" t="s">
        <v>14</v>
      </c>
      <c r="E23" s="93">
        <v>196</v>
      </c>
      <c r="F23" s="96">
        <v>6000</v>
      </c>
      <c r="G23" s="96">
        <f>E23*F23</f>
        <v>1176000</v>
      </c>
      <c r="H23" s="112">
        <v>8.3500000000000005E-2</v>
      </c>
      <c r="I23" s="91">
        <f>H23*G23</f>
        <v>98196</v>
      </c>
      <c r="J23" s="73">
        <f>LaborRates!C8</f>
        <v>23.647400000000001</v>
      </c>
      <c r="K23" s="73">
        <f>I23*J23</f>
        <v>2322080.0904000001</v>
      </c>
      <c r="L23" s="78">
        <v>0</v>
      </c>
      <c r="M23" s="98">
        <v>96000</v>
      </c>
      <c r="N23" s="91">
        <f>I23-M23</f>
        <v>2196</v>
      </c>
      <c r="O23" s="78">
        <v>0</v>
      </c>
    </row>
    <row r="24" spans="1:15" x14ac:dyDescent="0.25">
      <c r="A24" s="126" t="s">
        <v>19</v>
      </c>
      <c r="B24" s="126"/>
      <c r="C24" s="126"/>
      <c r="D24" s="126"/>
      <c r="E24" s="99">
        <f>SUM(E22:E23)</f>
        <v>196</v>
      </c>
      <c r="F24" s="42">
        <f>G24/E24</f>
        <v>6000</v>
      </c>
      <c r="G24" s="42">
        <f>SUM(G22:G23)</f>
        <v>1176000</v>
      </c>
      <c r="H24" s="80">
        <f>I24/G24</f>
        <v>8.3500000000000005E-2</v>
      </c>
      <c r="I24" s="41">
        <f>SUM(I22:I23)</f>
        <v>98196</v>
      </c>
      <c r="J24" s="71">
        <f>K24/I24</f>
        <v>23.647400000000001</v>
      </c>
      <c r="K24" s="71">
        <f>SUM(K23)</f>
        <v>2322080.0904000001</v>
      </c>
      <c r="L24" s="41">
        <f>SUM(L22:L23)</f>
        <v>0</v>
      </c>
      <c r="M24" s="41">
        <f t="shared" ref="M24:O24" si="9">SUM(M22:M23)</f>
        <v>96000</v>
      </c>
      <c r="N24" s="41">
        <f t="shared" si="9"/>
        <v>2196</v>
      </c>
      <c r="O24" s="41">
        <f t="shared" si="9"/>
        <v>0</v>
      </c>
    </row>
    <row r="25" spans="1:15" s="100" customFormat="1" x14ac:dyDescent="0.25">
      <c r="A25" s="123" t="s">
        <v>59</v>
      </c>
      <c r="B25" s="124"/>
      <c r="C25" s="124"/>
      <c r="D25" s="124"/>
      <c r="E25" s="101">
        <f>SUM(E5,E21,E24)</f>
        <v>1878673.7563177778</v>
      </c>
      <c r="F25" s="44">
        <f>G25/E25</f>
        <v>2.7954276227975532</v>
      </c>
      <c r="G25" s="102">
        <f>SUM(G5,G21,G24)</f>
        <v>5251696.5126355551</v>
      </c>
      <c r="H25" s="114">
        <f>I25/G25</f>
        <v>0.22320114183050327</v>
      </c>
      <c r="I25" s="79">
        <f>SUM(I5,I21,I24)</f>
        <v>1172184.658167528</v>
      </c>
      <c r="J25" s="77">
        <f>K25/I25</f>
        <v>30.22338110434282</v>
      </c>
      <c r="K25" s="77">
        <f t="shared" ref="K25" si="10">SUM(K5,K21,K24)</f>
        <v>35427383.648461014</v>
      </c>
      <c r="L25" s="79">
        <f t="shared" ref="L25:O25" si="11">SUM(L5,L21,L24)</f>
        <v>147723.85404499466</v>
      </c>
      <c r="M25" s="79">
        <f t="shared" si="11"/>
        <v>789266.88039999991</v>
      </c>
      <c r="N25" s="79">
        <f t="shared" si="11"/>
        <v>382917.77776752802</v>
      </c>
      <c r="O25" s="79">
        <f t="shared" si="11"/>
        <v>0</v>
      </c>
    </row>
    <row r="26" spans="1:15" ht="22.5" customHeight="1" x14ac:dyDescent="0.25">
      <c r="A26" s="125" t="s">
        <v>67</v>
      </c>
      <c r="B26" s="125"/>
      <c r="C26" s="125"/>
      <c r="D26" s="125"/>
      <c r="E26" s="125"/>
      <c r="F26" s="125"/>
      <c r="G26" s="125"/>
      <c r="H26" s="125"/>
      <c r="I26" s="125"/>
      <c r="J26" s="103"/>
      <c r="K26" s="103"/>
    </row>
    <row r="27" spans="1:15" x14ac:dyDescent="0.25">
      <c r="A27" s="122"/>
      <c r="B27" s="122"/>
      <c r="C27" s="122"/>
      <c r="D27" s="122"/>
      <c r="E27" s="122"/>
      <c r="F27" s="122"/>
      <c r="G27" s="122"/>
      <c r="H27" s="122"/>
      <c r="I27" s="122"/>
      <c r="J27" s="104"/>
      <c r="K27" s="104"/>
    </row>
    <row r="28" spans="1:15" x14ac:dyDescent="0.25">
      <c r="A28" s="122"/>
      <c r="B28" s="122"/>
      <c r="C28" s="122"/>
      <c r="D28" s="122"/>
      <c r="E28" s="122"/>
      <c r="F28" s="122"/>
      <c r="G28" s="122"/>
      <c r="H28" s="122"/>
      <c r="I28" s="122"/>
    </row>
    <row r="30" spans="1:15" x14ac:dyDescent="0.25">
      <c r="A30" s="106"/>
    </row>
    <row r="36" spans="4:4" x14ac:dyDescent="0.25">
      <c r="D36" s="108"/>
    </row>
    <row r="37" spans="4:4" x14ac:dyDescent="0.25">
      <c r="D37" s="108"/>
    </row>
    <row r="38" spans="4:4" x14ac:dyDescent="0.25">
      <c r="D38" s="108"/>
    </row>
    <row r="39" spans="4:4" x14ac:dyDescent="0.25">
      <c r="D39" s="108"/>
    </row>
    <row r="40" spans="4:4" x14ac:dyDescent="0.25">
      <c r="D40" s="109"/>
    </row>
  </sheetData>
  <mergeCells count="11">
    <mergeCell ref="A28:I28"/>
    <mergeCell ref="A25:D25"/>
    <mergeCell ref="A27:I27"/>
    <mergeCell ref="A26:I26"/>
    <mergeCell ref="A24:D24"/>
    <mergeCell ref="A3:A4"/>
    <mergeCell ref="A6:A14"/>
    <mergeCell ref="A15:A20"/>
    <mergeCell ref="A22:A23"/>
    <mergeCell ref="A5:D5"/>
    <mergeCell ref="A21:D21"/>
  </mergeCells>
  <phoneticPr fontId="3" type="noConversion"/>
  <pageMargins left="0.7" right="0.7" top="0.75" bottom="0.75" header="0.3" footer="0.3"/>
  <pageSetup scale="64" fitToWidth="0" orientation="landscape" r:id="rId1"/>
  <ignoredErrors>
    <ignoredError sqref="F5:G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70B93-CB41-427E-90C6-12DA72F5057B}">
  <sheetPr>
    <pageSetUpPr fitToPage="1"/>
  </sheetPr>
  <dimension ref="A1:P19"/>
  <sheetViews>
    <sheetView zoomScale="80" zoomScaleNormal="80" workbookViewId="0">
      <pane ySplit="1" topLeftCell="A2" activePane="bottomLeft" state="frozen"/>
      <selection pane="bottomLeft" activeCell="K3" sqref="K3"/>
    </sheetView>
  </sheetViews>
  <sheetFormatPr defaultColWidth="9.28515625" defaultRowHeight="15" x14ac:dyDescent="0.25"/>
  <cols>
    <col min="1" max="1" width="9.28515625" style="30"/>
    <col min="2" max="2" width="9.28515625" style="31"/>
    <col min="3" max="3" width="11.7109375" style="31" customWidth="1"/>
    <col min="4" max="4" width="20.42578125" style="31" bestFit="1" customWidth="1"/>
    <col min="5" max="5" width="13.85546875" style="31" customWidth="1"/>
    <col min="6" max="6" width="11.85546875" style="31" customWidth="1"/>
    <col min="7" max="7" width="12" style="32" customWidth="1"/>
    <col min="8" max="8" width="13.5703125" style="31" customWidth="1"/>
    <col min="9" max="9" width="13.140625" style="31" customWidth="1"/>
    <col min="10" max="10" width="9.28515625" style="30"/>
    <col min="11" max="11" width="18.42578125" style="30" customWidth="1"/>
    <col min="12" max="12" width="12.85546875" style="30" hidden="1" customWidth="1"/>
    <col min="13" max="13" width="16" style="30" customWidth="1"/>
    <col min="14" max="14" width="13.85546875" customWidth="1"/>
    <col min="15" max="15" width="13.28515625" customWidth="1"/>
    <col min="16" max="16" width="12" bestFit="1" customWidth="1"/>
  </cols>
  <sheetData>
    <row r="1" spans="1:16" ht="45" x14ac:dyDescent="0.25">
      <c r="A1" s="14" t="s">
        <v>74</v>
      </c>
      <c r="B1" s="15" t="s">
        <v>0</v>
      </c>
      <c r="C1" s="15" t="s">
        <v>1</v>
      </c>
      <c r="D1" s="15" t="s">
        <v>2</v>
      </c>
      <c r="E1" s="15" t="s">
        <v>3</v>
      </c>
      <c r="F1" s="16" t="s">
        <v>57</v>
      </c>
      <c r="G1" s="17" t="s">
        <v>23</v>
      </c>
      <c r="H1" s="16" t="s">
        <v>24</v>
      </c>
      <c r="I1" s="15" t="s">
        <v>4</v>
      </c>
      <c r="J1" s="55" t="s">
        <v>79</v>
      </c>
      <c r="K1" s="55" t="s">
        <v>80</v>
      </c>
      <c r="L1" s="18" t="s">
        <v>73</v>
      </c>
      <c r="M1" s="18" t="s">
        <v>72</v>
      </c>
      <c r="N1" s="18" t="s">
        <v>75</v>
      </c>
      <c r="O1" s="19" t="s">
        <v>70</v>
      </c>
    </row>
    <row r="2" spans="1:16" ht="45.95" customHeight="1" x14ac:dyDescent="0.25">
      <c r="A2" s="68" t="s">
        <v>58</v>
      </c>
      <c r="B2" s="20" t="s">
        <v>21</v>
      </c>
      <c r="C2" s="20" t="s">
        <v>20</v>
      </c>
      <c r="D2" s="20" t="s">
        <v>65</v>
      </c>
      <c r="E2" s="88">
        <f>Total_Burden!E2</f>
        <v>4410</v>
      </c>
      <c r="F2" s="88">
        <f>Total_Burden!F2</f>
        <v>1</v>
      </c>
      <c r="G2" s="88">
        <f>Total_Burden!G2</f>
        <v>4410</v>
      </c>
      <c r="H2" s="88">
        <f>Total_Burden!H2</f>
        <v>0.16700000000000001</v>
      </c>
      <c r="I2" s="88">
        <f>Total_Burden!I2</f>
        <v>736.47</v>
      </c>
      <c r="J2" s="184">
        <f>Total_Burden!J2</f>
        <v>22.96</v>
      </c>
      <c r="K2" s="178">
        <f>Total_Burden!K2</f>
        <v>16909.351200000001</v>
      </c>
      <c r="L2" s="88">
        <f>Total_Burden!L2</f>
        <v>0</v>
      </c>
      <c r="M2" s="88">
        <f>Total_Burden!M2</f>
        <v>751.5</v>
      </c>
      <c r="N2" s="88">
        <f>Total_Burden!N2</f>
        <v>-15.029999999999973</v>
      </c>
      <c r="O2" s="88">
        <f>Total_Burden!O2</f>
        <v>0</v>
      </c>
    </row>
    <row r="3" spans="1:16" ht="14.65" customHeight="1" x14ac:dyDescent="0.25">
      <c r="A3" s="120" t="s">
        <v>22</v>
      </c>
      <c r="B3" s="120"/>
      <c r="C3" s="120"/>
      <c r="D3" s="120"/>
      <c r="E3" s="42">
        <f>SUM(E2:E2)</f>
        <v>4410</v>
      </c>
      <c r="F3" s="41">
        <f>(G3/E3)</f>
        <v>1</v>
      </c>
      <c r="G3" s="21">
        <f>SUM(G2:G2)</f>
        <v>4410</v>
      </c>
      <c r="H3" s="22">
        <f>(I3/G3)</f>
        <v>0.16700000000000001</v>
      </c>
      <c r="I3" s="35">
        <f>SUM(I2:I2)</f>
        <v>736.47</v>
      </c>
      <c r="J3" s="65">
        <f>K3/I3</f>
        <v>22.96</v>
      </c>
      <c r="K3" s="65">
        <f>SUM(K2:K2)</f>
        <v>16909.351200000001</v>
      </c>
      <c r="L3" s="179">
        <f>SUM(L2:L2)</f>
        <v>0</v>
      </c>
      <c r="M3" s="179">
        <f>SUM(M2:M2)</f>
        <v>751.5</v>
      </c>
      <c r="N3" s="179">
        <f>SUM(N2:N2)</f>
        <v>-15.029999999999973</v>
      </c>
      <c r="O3" s="41">
        <f>SUM(O2:O2)</f>
        <v>0</v>
      </c>
    </row>
    <row r="4" spans="1:16" ht="45" x14ac:dyDescent="0.25">
      <c r="A4" s="130" t="s">
        <v>58</v>
      </c>
      <c r="B4" s="23" t="s">
        <v>27</v>
      </c>
      <c r="C4" s="23" t="s">
        <v>5</v>
      </c>
      <c r="D4" s="23" t="s">
        <v>6</v>
      </c>
      <c r="E4" s="93">
        <v>0</v>
      </c>
      <c r="F4" s="93">
        <v>0</v>
      </c>
      <c r="G4" s="94">
        <f>E4*F4</f>
        <v>0</v>
      </c>
      <c r="H4" s="93">
        <v>0</v>
      </c>
      <c r="I4" s="180">
        <f t="shared" ref="I4:I6" si="0">H4*G4</f>
        <v>0</v>
      </c>
      <c r="J4" s="180" t="s">
        <v>71</v>
      </c>
      <c r="K4" s="181" t="s">
        <v>71</v>
      </c>
      <c r="L4" s="78">
        <v>0</v>
      </c>
      <c r="M4" s="91">
        <v>0</v>
      </c>
      <c r="N4" s="91">
        <f>I4-M4</f>
        <v>0</v>
      </c>
      <c r="O4" s="78">
        <v>0</v>
      </c>
    </row>
    <row r="5" spans="1:16" ht="45" x14ac:dyDescent="0.25">
      <c r="A5" s="130"/>
      <c r="B5" s="23" t="s">
        <v>25</v>
      </c>
      <c r="C5" s="23" t="s">
        <v>7</v>
      </c>
      <c r="D5" s="23" t="s">
        <v>8</v>
      </c>
      <c r="E5" s="93">
        <v>0</v>
      </c>
      <c r="F5" s="93">
        <v>0</v>
      </c>
      <c r="G5" s="94">
        <f t="shared" ref="G5:G6" si="1">E5*F5</f>
        <v>0</v>
      </c>
      <c r="H5" s="93">
        <v>0</v>
      </c>
      <c r="I5" s="180">
        <f t="shared" si="0"/>
        <v>0</v>
      </c>
      <c r="J5" s="180" t="s">
        <v>71</v>
      </c>
      <c r="K5" s="181" t="s">
        <v>71</v>
      </c>
      <c r="L5" s="78">
        <v>0</v>
      </c>
      <c r="M5" s="91">
        <v>0</v>
      </c>
      <c r="N5" s="91">
        <f>I5-M5</f>
        <v>0</v>
      </c>
      <c r="O5" s="78">
        <v>0</v>
      </c>
    </row>
    <row r="6" spans="1:16" ht="45" x14ac:dyDescent="0.25">
      <c r="A6" s="130"/>
      <c r="B6" s="23" t="s">
        <v>25</v>
      </c>
      <c r="C6" s="23" t="s">
        <v>9</v>
      </c>
      <c r="D6" s="23" t="s">
        <v>10</v>
      </c>
      <c r="E6" s="93">
        <v>0</v>
      </c>
      <c r="F6" s="93">
        <v>0</v>
      </c>
      <c r="G6" s="94">
        <f t="shared" si="1"/>
        <v>0</v>
      </c>
      <c r="H6" s="94">
        <v>0</v>
      </c>
      <c r="I6" s="180">
        <f t="shared" si="0"/>
        <v>0</v>
      </c>
      <c r="J6" s="180" t="s">
        <v>71</v>
      </c>
      <c r="K6" s="181" t="s">
        <v>71</v>
      </c>
      <c r="L6" s="78">
        <v>0</v>
      </c>
      <c r="M6" s="91">
        <v>0</v>
      </c>
      <c r="N6" s="91">
        <f>I6-M6</f>
        <v>0</v>
      </c>
      <c r="O6" s="78">
        <v>0</v>
      </c>
    </row>
    <row r="7" spans="1:16" ht="45" x14ac:dyDescent="0.25">
      <c r="A7" s="130"/>
      <c r="B7" s="20" t="s">
        <v>11</v>
      </c>
      <c r="C7" s="20" t="s">
        <v>12</v>
      </c>
      <c r="D7" s="20" t="s">
        <v>68</v>
      </c>
      <c r="E7" s="95">
        <f>Total_Burden!E9</f>
        <v>49</v>
      </c>
      <c r="F7" s="95">
        <f>Total_Burden!F9</f>
        <v>140</v>
      </c>
      <c r="G7" s="95">
        <f>Total_Burden!G9</f>
        <v>6860</v>
      </c>
      <c r="H7" s="95">
        <f>Total_Burden!H9</f>
        <v>0.66800000000000004</v>
      </c>
      <c r="I7" s="95">
        <f>Total_Burden!I9</f>
        <v>4582.4800000000005</v>
      </c>
      <c r="J7" s="95">
        <f>Total_Burden!J9</f>
        <v>31.24</v>
      </c>
      <c r="K7" s="181">
        <f>Total_Burden!K9</f>
        <v>143156.6752</v>
      </c>
      <c r="L7" s="95">
        <f>Total_Burden!L9</f>
        <v>0</v>
      </c>
      <c r="M7" s="95">
        <f>Total_Burden!M9</f>
        <v>4676</v>
      </c>
      <c r="N7" s="95">
        <f>Total_Burden!N9</f>
        <v>-93.519999999999527</v>
      </c>
      <c r="O7" s="95">
        <f>Total_Burden!O9</f>
        <v>0</v>
      </c>
    </row>
    <row r="8" spans="1:16" ht="45" x14ac:dyDescent="0.25">
      <c r="A8" s="130"/>
      <c r="B8" s="20" t="s">
        <v>11</v>
      </c>
      <c r="C8" s="20" t="s">
        <v>12</v>
      </c>
      <c r="D8" s="20" t="s">
        <v>69</v>
      </c>
      <c r="E8" s="95">
        <f>Total_Burden!E10</f>
        <v>49</v>
      </c>
      <c r="F8" s="95">
        <f>Total_Burden!F10</f>
        <v>368</v>
      </c>
      <c r="G8" s="95">
        <f>Total_Burden!G10</f>
        <v>18032</v>
      </c>
      <c r="H8" s="95">
        <f>Total_Burden!H10</f>
        <v>0.33400000000000002</v>
      </c>
      <c r="I8" s="95">
        <f>Total_Burden!I10</f>
        <v>6022.6880000000001</v>
      </c>
      <c r="J8" s="95">
        <f>Total_Burden!J10</f>
        <v>31.24</v>
      </c>
      <c r="K8" s="181">
        <f>Total_Burden!K10</f>
        <v>188148.77312</v>
      </c>
      <c r="L8" s="95">
        <f>Total_Burden!L10</f>
        <v>0</v>
      </c>
      <c r="M8" s="95">
        <f>Total_Burden!M10</f>
        <v>6145.6</v>
      </c>
      <c r="N8" s="95">
        <f>Total_Burden!N10</f>
        <v>-122.91200000000026</v>
      </c>
      <c r="O8" s="95">
        <f>Total_Burden!O10</f>
        <v>0</v>
      </c>
    </row>
    <row r="9" spans="1:16" ht="45" x14ac:dyDescent="0.25">
      <c r="A9" s="130"/>
      <c r="B9" s="20" t="s">
        <v>11</v>
      </c>
      <c r="C9" s="20" t="s">
        <v>12</v>
      </c>
      <c r="D9" s="20" t="s">
        <v>66</v>
      </c>
      <c r="E9" s="95">
        <f>Total_Burden!E11</f>
        <v>49</v>
      </c>
      <c r="F9" s="95">
        <f>Total_Burden!F11</f>
        <v>90</v>
      </c>
      <c r="G9" s="95">
        <f>Total_Burden!G11</f>
        <v>4410</v>
      </c>
      <c r="H9" s="95">
        <f>Total_Burden!H11</f>
        <v>0.1837</v>
      </c>
      <c r="I9" s="95">
        <f>Total_Burden!I11</f>
        <v>810.11699999999996</v>
      </c>
      <c r="J9" s="95">
        <f>Total_Burden!J11</f>
        <v>31.24</v>
      </c>
      <c r="K9" s="181">
        <f>Total_Burden!K11</f>
        <v>25308.055079999998</v>
      </c>
      <c r="L9" s="95">
        <f>Total_Burden!L11</f>
        <v>0</v>
      </c>
      <c r="M9" s="95">
        <f>Total_Burden!M11</f>
        <v>826.65</v>
      </c>
      <c r="N9" s="95">
        <f>Total_Burden!N11</f>
        <v>-16.533000000000015</v>
      </c>
      <c r="O9" s="95">
        <f>Total_Burden!O11</f>
        <v>0</v>
      </c>
      <c r="P9" s="85"/>
    </row>
    <row r="10" spans="1:16" ht="51.6" customHeight="1" x14ac:dyDescent="0.25">
      <c r="A10" s="130"/>
      <c r="B10" s="23" t="s">
        <v>92</v>
      </c>
      <c r="C10" s="23" t="s">
        <v>12</v>
      </c>
      <c r="D10" s="23" t="s">
        <v>93</v>
      </c>
      <c r="E10" s="95">
        <f>Total_Burden!E12</f>
        <v>0</v>
      </c>
      <c r="F10" s="95">
        <f>Total_Burden!F12</f>
        <v>0</v>
      </c>
      <c r="G10" s="95">
        <f>Total_Burden!G12</f>
        <v>0</v>
      </c>
      <c r="H10" s="95">
        <f>Total_Burden!H12</f>
        <v>0</v>
      </c>
      <c r="I10" s="95">
        <f>Total_Burden!I12</f>
        <v>0</v>
      </c>
      <c r="J10" s="95" t="str">
        <f>Total_Burden!J12</f>
        <v>N/A</v>
      </c>
      <c r="K10" s="181" t="str">
        <f>Total_Burden!K12</f>
        <v>N/A</v>
      </c>
      <c r="L10" s="95">
        <f>Total_Burden!L12</f>
        <v>0</v>
      </c>
      <c r="M10" s="95">
        <f>Total_Burden!M12</f>
        <v>0</v>
      </c>
      <c r="N10" s="95">
        <f>Total_Burden!N12</f>
        <v>0</v>
      </c>
      <c r="O10" s="95">
        <f>Total_Burden!O12</f>
        <v>0</v>
      </c>
    </row>
    <row r="11" spans="1:16" ht="45" x14ac:dyDescent="0.25">
      <c r="A11" s="130"/>
      <c r="B11" s="23" t="s">
        <v>25</v>
      </c>
      <c r="C11" s="23" t="s">
        <v>13</v>
      </c>
      <c r="D11" s="23" t="s">
        <v>14</v>
      </c>
      <c r="E11" s="95">
        <f>Total_Burden!E13</f>
        <v>49</v>
      </c>
      <c r="F11" s="95">
        <f>Total_Burden!F13</f>
        <v>6000</v>
      </c>
      <c r="G11" s="95">
        <f>Total_Burden!G13</f>
        <v>294000</v>
      </c>
      <c r="H11" s="95">
        <f>Total_Burden!H13</f>
        <v>0.08</v>
      </c>
      <c r="I11" s="95">
        <f>Total_Burden!I13</f>
        <v>23520</v>
      </c>
      <c r="J11" s="95">
        <f>Total_Burden!J13</f>
        <v>30.922500000000003</v>
      </c>
      <c r="K11" s="181">
        <f>Total_Burden!K13</f>
        <v>727297.20000000007</v>
      </c>
      <c r="L11" s="95">
        <f>Total_Burden!L13</f>
        <v>0</v>
      </c>
      <c r="M11" s="95">
        <f>Total_Burden!M13</f>
        <v>24000</v>
      </c>
      <c r="N11" s="95">
        <f>Total_Burden!N13</f>
        <v>-480</v>
      </c>
      <c r="O11" s="95">
        <f>Total_Burden!O13</f>
        <v>0</v>
      </c>
    </row>
    <row r="12" spans="1:16" ht="45" x14ac:dyDescent="0.25">
      <c r="A12" s="130"/>
      <c r="B12" s="23" t="s">
        <v>25</v>
      </c>
      <c r="C12" s="23" t="s">
        <v>9</v>
      </c>
      <c r="D12" s="23" t="s">
        <v>15</v>
      </c>
      <c r="E12" s="95">
        <f>Total_Burden!E14</f>
        <v>49</v>
      </c>
      <c r="F12" s="95">
        <f>Total_Burden!F14</f>
        <v>1</v>
      </c>
      <c r="G12" s="95">
        <f>Total_Burden!G14</f>
        <v>49</v>
      </c>
      <c r="H12" s="95">
        <f>Total_Burden!H14</f>
        <v>320</v>
      </c>
      <c r="I12" s="95">
        <f>Total_Burden!I14</f>
        <v>15680</v>
      </c>
      <c r="J12" s="95">
        <f>Total_Burden!J14</f>
        <v>81.662000000000006</v>
      </c>
      <c r="K12" s="181">
        <f>Total_Burden!K14</f>
        <v>1280460.1600000001</v>
      </c>
      <c r="L12" s="95">
        <f>Total_Burden!L14</f>
        <v>0</v>
      </c>
      <c r="M12" s="95">
        <f>Total_Burden!M14</f>
        <v>16000</v>
      </c>
      <c r="N12" s="95">
        <f>Total_Burden!N14</f>
        <v>-320</v>
      </c>
      <c r="O12" s="95">
        <f>Total_Burden!O14</f>
        <v>0</v>
      </c>
    </row>
    <row r="13" spans="1:16" x14ac:dyDescent="0.25">
      <c r="A13" s="128" t="s">
        <v>16</v>
      </c>
      <c r="B13" s="128"/>
      <c r="C13" s="128"/>
      <c r="D13" s="128"/>
      <c r="E13" s="99">
        <v>49</v>
      </c>
      <c r="F13" s="38">
        <f>G13/E13</f>
        <v>6599</v>
      </c>
      <c r="G13" s="42">
        <f>SUM(G4:G12)</f>
        <v>323351</v>
      </c>
      <c r="H13" s="37">
        <f>I13/G13</f>
        <v>0.15653356569177149</v>
      </c>
      <c r="I13" s="41">
        <f>SUM(I4:I12)</f>
        <v>50615.285000000003</v>
      </c>
      <c r="J13" s="65">
        <f>K13/I13</f>
        <v>46.712586196047297</v>
      </c>
      <c r="K13" s="65">
        <f>SUM(K7:K12)</f>
        <v>2364370.8634000001</v>
      </c>
      <c r="L13" s="179">
        <f>SUM(L4:L12)</f>
        <v>0</v>
      </c>
      <c r="M13" s="179">
        <f>SUM(M4:M12)</f>
        <v>51648.25</v>
      </c>
      <c r="N13" s="182">
        <f>SUM(N4:N12)</f>
        <v>-1032.9649999999997</v>
      </c>
      <c r="O13" s="41">
        <f>SUM(O4:O12)</f>
        <v>0</v>
      </c>
    </row>
    <row r="14" spans="1:16" ht="45" x14ac:dyDescent="0.25">
      <c r="A14" s="129" t="s">
        <v>58</v>
      </c>
      <c r="B14" s="25" t="s">
        <v>27</v>
      </c>
      <c r="C14" s="26" t="s">
        <v>17</v>
      </c>
      <c r="D14" s="26" t="s">
        <v>8</v>
      </c>
      <c r="E14" s="93">
        <f>Total_Burden!E22</f>
        <v>0</v>
      </c>
      <c r="F14" s="93">
        <f>Total_Burden!F22</f>
        <v>0</v>
      </c>
      <c r="G14" s="93">
        <f>Total_Burden!G22</f>
        <v>0</v>
      </c>
      <c r="H14" s="93">
        <f>Total_Burden!H22</f>
        <v>0</v>
      </c>
      <c r="I14" s="93">
        <f>Total_Burden!I22</f>
        <v>0</v>
      </c>
      <c r="J14" s="93" t="str">
        <f>Total_Burden!J22</f>
        <v>N/A</v>
      </c>
      <c r="K14" s="73" t="str">
        <f>Total_Burden!K22</f>
        <v>N/A</v>
      </c>
      <c r="L14" s="93">
        <f>Total_Burden!L22</f>
        <v>0</v>
      </c>
      <c r="M14" s="93">
        <f>Total_Burden!M22</f>
        <v>0</v>
      </c>
      <c r="N14" s="93">
        <f>Total_Burden!N22</f>
        <v>0</v>
      </c>
      <c r="O14" s="93">
        <f>Total_Burden!O22</f>
        <v>0</v>
      </c>
    </row>
    <row r="15" spans="1:16" ht="45" x14ac:dyDescent="0.25">
      <c r="A15" s="129"/>
      <c r="B15" s="27" t="s">
        <v>25</v>
      </c>
      <c r="C15" s="28" t="s">
        <v>18</v>
      </c>
      <c r="D15" s="28" t="s">
        <v>14</v>
      </c>
      <c r="E15" s="93">
        <f>Total_Burden!E23</f>
        <v>196</v>
      </c>
      <c r="F15" s="93">
        <f>Total_Burden!F23</f>
        <v>6000</v>
      </c>
      <c r="G15" s="93">
        <f>Total_Burden!G23</f>
        <v>1176000</v>
      </c>
      <c r="H15" s="93">
        <f>Total_Burden!H23</f>
        <v>8.3500000000000005E-2</v>
      </c>
      <c r="I15" s="93">
        <f>Total_Burden!I23</f>
        <v>98196</v>
      </c>
      <c r="J15" s="93">
        <f>Total_Burden!J23</f>
        <v>23.647400000000001</v>
      </c>
      <c r="K15" s="73">
        <f>Total_Burden!K23</f>
        <v>2322080.0904000001</v>
      </c>
      <c r="L15" s="93">
        <f>Total_Burden!L23</f>
        <v>0</v>
      </c>
      <c r="M15" s="93">
        <f>Total_Burden!M23</f>
        <v>96000</v>
      </c>
      <c r="N15" s="93">
        <f>Total_Burden!N23</f>
        <v>2196</v>
      </c>
      <c r="O15" s="93">
        <f>Total_Burden!O23</f>
        <v>0</v>
      </c>
    </row>
    <row r="16" spans="1:16" x14ac:dyDescent="0.25">
      <c r="A16" s="131" t="s">
        <v>19</v>
      </c>
      <c r="B16" s="131"/>
      <c r="C16" s="131"/>
      <c r="D16" s="131"/>
      <c r="E16" s="69">
        <v>196</v>
      </c>
      <c r="F16" s="42">
        <f>G16/E16</f>
        <v>6000</v>
      </c>
      <c r="G16" s="39">
        <f>SUM(G14:G15)</f>
        <v>1176000</v>
      </c>
      <c r="H16" s="40">
        <f>I16/G16</f>
        <v>8.3500000000000005E-2</v>
      </c>
      <c r="I16" s="24">
        <f>SUM(I14:I15)</f>
        <v>98196</v>
      </c>
      <c r="J16" s="66">
        <f>K16/I16</f>
        <v>23.647400000000001</v>
      </c>
      <c r="K16" s="66">
        <f>SUM(K15)</f>
        <v>2322080.0904000001</v>
      </c>
      <c r="L16" s="36">
        <f>SUM(L14:L15)</f>
        <v>0</v>
      </c>
      <c r="M16" s="36">
        <f t="shared" ref="M16:O16" si="2">SUM(M14:M15)</f>
        <v>96000</v>
      </c>
      <c r="N16" s="36">
        <f t="shared" si="2"/>
        <v>2196</v>
      </c>
      <c r="O16" s="24">
        <f t="shared" si="2"/>
        <v>0</v>
      </c>
    </row>
    <row r="17" spans="1:15" x14ac:dyDescent="0.25">
      <c r="A17" s="132" t="s">
        <v>59</v>
      </c>
      <c r="B17" s="133"/>
      <c r="C17" s="133"/>
      <c r="D17" s="133"/>
      <c r="E17" s="45">
        <f>SUM(E3,E13,E16)</f>
        <v>4655</v>
      </c>
      <c r="F17" s="44">
        <f>G17/E17</f>
        <v>323.04210526315791</v>
      </c>
      <c r="G17" s="43">
        <f>SUM(G3,G13,G16)</f>
        <v>1503761</v>
      </c>
      <c r="H17" s="46">
        <f>I17/G17</f>
        <v>9.9449151161654009E-2</v>
      </c>
      <c r="I17" s="29">
        <f>SUM(I3,I13,I16)</f>
        <v>149547.755</v>
      </c>
      <c r="J17" s="67">
        <f>K17/I17</f>
        <v>31.45055774993078</v>
      </c>
      <c r="K17" s="67">
        <f>SUM(K3,K13,K16)</f>
        <v>4703360.3049999997</v>
      </c>
      <c r="L17" s="29">
        <f>SUM(L3,L13,L16)</f>
        <v>0</v>
      </c>
      <c r="M17" s="29">
        <f>SUM(M3,M13,M16)</f>
        <v>148399.75</v>
      </c>
      <c r="N17" s="29">
        <f>SUM(N3,N13,N16)</f>
        <v>1148.0050000000003</v>
      </c>
      <c r="O17" s="29">
        <f>SUM(O3,O13,O16)</f>
        <v>0</v>
      </c>
    </row>
    <row r="18" spans="1:15" ht="31.9" customHeight="1" x14ac:dyDescent="0.25">
      <c r="A18" s="134" t="s">
        <v>67</v>
      </c>
      <c r="B18" s="134"/>
      <c r="C18" s="134"/>
      <c r="D18" s="134"/>
      <c r="E18" s="134"/>
      <c r="F18" s="134"/>
      <c r="G18" s="134"/>
      <c r="H18" s="134"/>
      <c r="I18" s="134"/>
      <c r="J18" s="47"/>
      <c r="K18" s="47"/>
      <c r="N18" s="30"/>
      <c r="O18" s="30"/>
    </row>
    <row r="19" spans="1:15" x14ac:dyDescent="0.25">
      <c r="A19" s="127" t="s">
        <v>60</v>
      </c>
      <c r="B19" s="127"/>
      <c r="C19" s="127"/>
      <c r="D19" s="127"/>
      <c r="E19" s="127"/>
      <c r="F19" s="127"/>
      <c r="G19" s="127"/>
      <c r="H19" s="127"/>
      <c r="I19" s="127"/>
      <c r="N19" s="30"/>
      <c r="O19" s="30"/>
    </row>
  </sheetData>
  <mergeCells count="8">
    <mergeCell ref="A19:I19"/>
    <mergeCell ref="A13:D13"/>
    <mergeCell ref="A14:A15"/>
    <mergeCell ref="A3:D3"/>
    <mergeCell ref="A4:A12"/>
    <mergeCell ref="A16:D16"/>
    <mergeCell ref="A17:D17"/>
    <mergeCell ref="A18:I18"/>
  </mergeCells>
  <pageMargins left="0.7" right="0.7" top="0.75" bottom="0.75" header="0.3" footer="0.3"/>
  <pageSetup scale="3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4A11B-00B1-4C11-8C63-90AF8EEE8A70}">
  <sheetPr>
    <pageSetUpPr fitToPage="1"/>
  </sheetPr>
  <dimension ref="A1:O15"/>
  <sheetViews>
    <sheetView tabSelected="1" topLeftCell="C1" zoomScale="120" zoomScaleNormal="120" workbookViewId="0">
      <pane ySplit="1" topLeftCell="A2" activePane="bottomLeft" state="frozen"/>
      <selection pane="bottomLeft" activeCell="I10" sqref="I10"/>
    </sheetView>
  </sheetViews>
  <sheetFormatPr defaultColWidth="9.28515625" defaultRowHeight="15" x14ac:dyDescent="0.25"/>
  <cols>
    <col min="1" max="1" width="11.28515625" style="30" customWidth="1"/>
    <col min="2" max="2" width="16.42578125" style="31" customWidth="1"/>
    <col min="3" max="3" width="14.42578125" style="31" customWidth="1"/>
    <col min="4" max="4" width="29.5703125" style="31" customWidth="1"/>
    <col min="5" max="5" width="14.28515625" style="31" customWidth="1"/>
    <col min="6" max="6" width="14.7109375" style="31" customWidth="1"/>
    <col min="7" max="7" width="12.5703125" style="32" customWidth="1"/>
    <col min="8" max="8" width="11" style="31" customWidth="1"/>
    <col min="9" max="9" width="16" style="31" customWidth="1"/>
    <col min="10" max="10" width="18.7109375" style="30" customWidth="1"/>
    <col min="11" max="11" width="14.28515625" style="30" bestFit="1" customWidth="1"/>
    <col min="12" max="12" width="13.5703125" style="30" hidden="1" customWidth="1"/>
    <col min="13" max="13" width="13.5703125" style="30" customWidth="1"/>
    <col min="14" max="14" width="11.7109375" bestFit="1" customWidth="1"/>
    <col min="15" max="15" width="14.5703125" bestFit="1" customWidth="1"/>
  </cols>
  <sheetData>
    <row r="1" spans="1:15" ht="50.65" customHeight="1" x14ac:dyDescent="0.25">
      <c r="A1" s="15" t="s">
        <v>74</v>
      </c>
      <c r="B1" s="15" t="s">
        <v>0</v>
      </c>
      <c r="C1" s="15" t="s">
        <v>1</v>
      </c>
      <c r="D1" s="15" t="s">
        <v>2</v>
      </c>
      <c r="E1" s="15" t="s">
        <v>3</v>
      </c>
      <c r="F1" s="16" t="s">
        <v>57</v>
      </c>
      <c r="G1" s="17" t="s">
        <v>23</v>
      </c>
      <c r="H1" s="16" t="s">
        <v>24</v>
      </c>
      <c r="I1" s="15" t="s">
        <v>4</v>
      </c>
      <c r="J1" s="15" t="s">
        <v>79</v>
      </c>
      <c r="K1" s="15" t="s">
        <v>80</v>
      </c>
      <c r="L1" s="70" t="s">
        <v>73</v>
      </c>
      <c r="M1" s="70" t="s">
        <v>72</v>
      </c>
      <c r="N1" s="70" t="s">
        <v>75</v>
      </c>
      <c r="O1" s="70" t="s">
        <v>70</v>
      </c>
    </row>
    <row r="2" spans="1:15" ht="22.5" x14ac:dyDescent="0.25">
      <c r="A2" s="130" t="s">
        <v>30</v>
      </c>
      <c r="B2" s="20" t="s">
        <v>26</v>
      </c>
      <c r="C2" s="20" t="s">
        <v>20</v>
      </c>
      <c r="D2" s="20" t="s">
        <v>61</v>
      </c>
      <c r="E2" s="75">
        <f>Total_Burden!E3</f>
        <v>1199033.3873666667</v>
      </c>
      <c r="F2" s="75">
        <f>Total_Burden!F3</f>
        <v>1</v>
      </c>
      <c r="G2" s="75">
        <f>Total_Burden!G3</f>
        <v>1199033.3873666667</v>
      </c>
      <c r="H2" s="186">
        <f>Total_Burden!H3</f>
        <v>6.6799999999999998E-2</v>
      </c>
      <c r="I2" s="183">
        <f>Total_Burden!I3</f>
        <v>80095.430276093335</v>
      </c>
      <c r="J2" s="75">
        <f>Total_Burden!J3</f>
        <v>22.96</v>
      </c>
      <c r="K2" s="110">
        <f>Total_Burden!K3</f>
        <v>1838991.0791391029</v>
      </c>
      <c r="L2" s="75">
        <f>Total_Burden!L3</f>
        <v>80095.430276093335</v>
      </c>
      <c r="M2" s="75">
        <f>Total_Burden!M3</f>
        <v>71646.206399999995</v>
      </c>
      <c r="N2" s="75">
        <f>Total_Burden!N3</f>
        <v>8449.2238760933396</v>
      </c>
      <c r="O2" s="75">
        <f>Total_Burden!O3</f>
        <v>0</v>
      </c>
    </row>
    <row r="3" spans="1:15" s="1" customFormat="1" ht="22.5" x14ac:dyDescent="0.25">
      <c r="A3" s="130"/>
      <c r="B3" s="20" t="s">
        <v>28</v>
      </c>
      <c r="C3" s="20" t="s">
        <v>20</v>
      </c>
      <c r="D3" s="20" t="s">
        <v>29</v>
      </c>
      <c r="E3" s="75">
        <f>Total_Burden!E4</f>
        <v>674934.3689511111</v>
      </c>
      <c r="F3" s="75">
        <f>Total_Burden!F4</f>
        <v>1</v>
      </c>
      <c r="G3" s="75">
        <f>Total_Burden!G4</f>
        <v>674934.3689511111</v>
      </c>
      <c r="H3" s="186">
        <f>Total_Burden!H4</f>
        <v>0.1002</v>
      </c>
      <c r="I3" s="183">
        <f>Total_Burden!I4</f>
        <v>67628.423768901324</v>
      </c>
      <c r="J3" s="75">
        <f>Total_Burden!J4</f>
        <v>22.96</v>
      </c>
      <c r="K3" s="110">
        <f>Total_Burden!K4</f>
        <v>1552748.6097339746</v>
      </c>
      <c r="L3" s="75">
        <f>Total_Burden!L4</f>
        <v>67628.423768901324</v>
      </c>
      <c r="M3" s="75">
        <f>Total_Burden!M4</f>
        <v>76707.107999999993</v>
      </c>
      <c r="N3" s="75">
        <f>Total_Burden!N4</f>
        <v>-9078.6842310986685</v>
      </c>
      <c r="O3" s="75">
        <f>Total_Burden!O4</f>
        <v>0</v>
      </c>
    </row>
    <row r="4" spans="1:15" x14ac:dyDescent="0.25">
      <c r="A4" s="120" t="s">
        <v>22</v>
      </c>
      <c r="B4" s="120"/>
      <c r="C4" s="120"/>
      <c r="D4" s="120"/>
      <c r="E4" s="42">
        <f>SUM(E2:E3)</f>
        <v>1873967.7563177778</v>
      </c>
      <c r="F4" s="41">
        <f>(G4/E4)</f>
        <v>1</v>
      </c>
      <c r="G4" s="21">
        <f>SUM(G2:G3)</f>
        <v>1873967.7563177778</v>
      </c>
      <c r="H4" s="22">
        <f>(I4/G4)</f>
        <v>7.8829453466831373E-2</v>
      </c>
      <c r="I4" s="35">
        <f>SUM(I2:I3)</f>
        <v>147723.85404499466</v>
      </c>
      <c r="J4" s="71">
        <f>K4/I4</f>
        <v>22.96</v>
      </c>
      <c r="K4" s="71">
        <f>SUM(K2:K3)</f>
        <v>3391739.6888730777</v>
      </c>
      <c r="L4" s="24">
        <f>SUM(L2:L3)</f>
        <v>147723.85404499466</v>
      </c>
      <c r="M4" s="24">
        <f>SUM(M2:M3)</f>
        <v>148353.31439999997</v>
      </c>
      <c r="N4" s="24">
        <f>SUM(N2:N3)</f>
        <v>-629.46035500532889</v>
      </c>
      <c r="O4" s="24">
        <f>SUM(O2:O3)</f>
        <v>0</v>
      </c>
    </row>
    <row r="5" spans="1:15" ht="22.5" x14ac:dyDescent="0.25">
      <c r="A5" s="130" t="s">
        <v>30</v>
      </c>
      <c r="B5" s="23" t="s">
        <v>26</v>
      </c>
      <c r="C5" s="23" t="s">
        <v>12</v>
      </c>
      <c r="D5" s="23" t="s">
        <v>62</v>
      </c>
      <c r="E5" s="76">
        <f>Total_Burden!E15</f>
        <v>2</v>
      </c>
      <c r="F5" s="82">
        <f>Total_Burden!F15</f>
        <v>386784.96366666665</v>
      </c>
      <c r="G5" s="82">
        <f>Total_Burden!G15</f>
        <v>773569.9273333333</v>
      </c>
      <c r="H5" s="76">
        <f>Total_Burden!H15</f>
        <v>0.53400000000000003</v>
      </c>
      <c r="I5" s="82">
        <f>Total_Burden!I15</f>
        <v>413086.34119599999</v>
      </c>
      <c r="J5" s="76">
        <f>Total_Burden!J15</f>
        <v>31.24</v>
      </c>
      <c r="K5" s="81">
        <f>Total_Burden!K15</f>
        <v>12904817.298963038</v>
      </c>
      <c r="L5" s="76">
        <f>Total_Burden!L15</f>
        <v>0</v>
      </c>
      <c r="M5" s="76">
        <f>Total_Burden!M15</f>
        <v>173752.77600000001</v>
      </c>
      <c r="N5" s="76">
        <f>Total_Burden!N15</f>
        <v>239333.56519599998</v>
      </c>
      <c r="O5" s="76">
        <f>Total_Burden!O15</f>
        <v>0</v>
      </c>
    </row>
    <row r="6" spans="1:15" ht="33.6" customHeight="1" x14ac:dyDescent="0.25">
      <c r="A6" s="130"/>
      <c r="B6" s="23" t="s">
        <v>26</v>
      </c>
      <c r="C6" s="23" t="s">
        <v>12</v>
      </c>
      <c r="D6" s="23" t="s">
        <v>63</v>
      </c>
      <c r="E6" s="76">
        <f>Total_Burden!E16</f>
        <v>2</v>
      </c>
      <c r="F6" s="82">
        <f>Total_Burden!F16</f>
        <v>38678.496366666666</v>
      </c>
      <c r="G6" s="82">
        <f>Total_Burden!G16</f>
        <v>77356.992733333333</v>
      </c>
      <c r="H6" s="76">
        <f>Total_Burden!H16</f>
        <v>0.20100000000000001</v>
      </c>
      <c r="I6" s="82">
        <f>Total_Burden!I16</f>
        <v>15548.755539400001</v>
      </c>
      <c r="J6" s="76">
        <f>Total_Burden!J16</f>
        <v>31.24</v>
      </c>
      <c r="K6" s="81">
        <f>Total_Burden!K16</f>
        <v>485743.123050856</v>
      </c>
      <c r="L6" s="76">
        <f>Total_Burden!L16</f>
        <v>0</v>
      </c>
      <c r="M6" s="76">
        <f>Total_Burden!M16</f>
        <v>48860.52</v>
      </c>
      <c r="N6" s="76">
        <f>Total_Burden!N16</f>
        <v>-33311.764460599996</v>
      </c>
      <c r="O6" s="76">
        <f>Total_Burden!O16</f>
        <v>0</v>
      </c>
    </row>
    <row r="7" spans="1:15" ht="33.75" x14ac:dyDescent="0.25">
      <c r="A7" s="130"/>
      <c r="B7" s="23" t="s">
        <v>26</v>
      </c>
      <c r="C7" s="23" t="s">
        <v>12</v>
      </c>
      <c r="D7" s="23" t="s">
        <v>64</v>
      </c>
      <c r="E7" s="76">
        <f>Total_Burden!E17</f>
        <v>3</v>
      </c>
      <c r="F7" s="82">
        <f>Total_Burden!F17</f>
        <v>116035.48909999999</v>
      </c>
      <c r="G7" s="82">
        <f>Total_Burden!G17</f>
        <v>348106.46729999996</v>
      </c>
      <c r="H7" s="76">
        <f>Total_Burden!H17</f>
        <v>0.55400000000000005</v>
      </c>
      <c r="I7" s="82">
        <f>Total_Burden!I17</f>
        <v>192850.9828842</v>
      </c>
      <c r="J7" s="76">
        <f>Total_Burden!J17</f>
        <v>31.24</v>
      </c>
      <c r="K7" s="81">
        <f>Total_Burden!K17</f>
        <v>6024664.705302408</v>
      </c>
      <c r="L7" s="76">
        <f>Total_Burden!L17</f>
        <v>0</v>
      </c>
      <c r="M7" s="76">
        <f>Total_Burden!M17</f>
        <v>122151.29999999999</v>
      </c>
      <c r="N7" s="76">
        <f>Total_Burden!N17</f>
        <v>70699.68288420001</v>
      </c>
      <c r="O7" s="76">
        <f>Total_Burden!O17</f>
        <v>0</v>
      </c>
    </row>
    <row r="8" spans="1:15" ht="36.6" customHeight="1" x14ac:dyDescent="0.25">
      <c r="A8" s="130"/>
      <c r="B8" s="23" t="s">
        <v>28</v>
      </c>
      <c r="C8" s="23" t="s">
        <v>12</v>
      </c>
      <c r="D8" s="23" t="s">
        <v>31</v>
      </c>
      <c r="E8" s="76">
        <f>Total_Burden!E18</f>
        <v>2</v>
      </c>
      <c r="F8" s="82">
        <f>Total_Burden!F18</f>
        <v>217720.76417777778</v>
      </c>
      <c r="G8" s="82">
        <f>Total_Burden!G18</f>
        <v>435441.52835555555</v>
      </c>
      <c r="H8" s="76">
        <f>Total_Burden!H18</f>
        <v>0.32100000000000001</v>
      </c>
      <c r="I8" s="82">
        <f>Total_Burden!I18</f>
        <v>139776.73060213332</v>
      </c>
      <c r="J8" s="76">
        <f>Total_Burden!J18</f>
        <v>31.24</v>
      </c>
      <c r="K8" s="81">
        <f>Total_Burden!K18</f>
        <v>4366625.0640106443</v>
      </c>
      <c r="L8" s="76">
        <f>Total_Burden!L18</f>
        <v>0</v>
      </c>
      <c r="M8" s="76">
        <f>Total_Burden!M18</f>
        <v>74512.56</v>
      </c>
      <c r="N8" s="76">
        <f>Total_Burden!N18</f>
        <v>65264.170602133323</v>
      </c>
      <c r="O8" s="76">
        <f>Total_Burden!O18</f>
        <v>0</v>
      </c>
    </row>
    <row r="9" spans="1:15" ht="32.65" customHeight="1" x14ac:dyDescent="0.25">
      <c r="A9" s="130"/>
      <c r="B9" s="23" t="s">
        <v>28</v>
      </c>
      <c r="C9" s="23" t="s">
        <v>12</v>
      </c>
      <c r="D9" s="23" t="s">
        <v>32</v>
      </c>
      <c r="E9" s="76">
        <f>Total_Burden!E19</f>
        <v>2</v>
      </c>
      <c r="F9" s="82">
        <f>Total_Burden!F19</f>
        <v>21772.076417777778</v>
      </c>
      <c r="G9" s="82">
        <f>Total_Burden!G19</f>
        <v>43544.152835555557</v>
      </c>
      <c r="H9" s="76">
        <f>Total_Burden!H19</f>
        <v>0.13500000000000001</v>
      </c>
      <c r="I9" s="82">
        <f>Total_Burden!I19</f>
        <v>5878.4606328000009</v>
      </c>
      <c r="J9" s="76">
        <f>Total_Burden!J19</f>
        <v>31.24</v>
      </c>
      <c r="K9" s="81">
        <f>Total_Burden!K19</f>
        <v>183643.11016867202</v>
      </c>
      <c r="L9" s="76">
        <f>Total_Burden!L19</f>
        <v>0</v>
      </c>
      <c r="M9" s="76">
        <f>Total_Burden!M19</f>
        <v>20924.759999999998</v>
      </c>
      <c r="N9" s="76">
        <f>Total_Burden!N19</f>
        <v>-15046.299367199998</v>
      </c>
      <c r="O9" s="76">
        <f>Total_Burden!O19</f>
        <v>0</v>
      </c>
    </row>
    <row r="10" spans="1:15" ht="36" customHeight="1" x14ac:dyDescent="0.25">
      <c r="A10" s="130"/>
      <c r="B10" s="23" t="s">
        <v>28</v>
      </c>
      <c r="C10" s="23" t="s">
        <v>12</v>
      </c>
      <c r="D10" s="23" t="s">
        <v>33</v>
      </c>
      <c r="E10" s="76">
        <f>Total_Burden!E20</f>
        <v>3</v>
      </c>
      <c r="F10" s="82">
        <f>Total_Burden!F20</f>
        <v>65316.229253333331</v>
      </c>
      <c r="G10" s="82">
        <f>Total_Burden!G20</f>
        <v>195948.68776</v>
      </c>
      <c r="H10" s="76">
        <f>Total_Burden!H20</f>
        <v>0.55000000000000004</v>
      </c>
      <c r="I10" s="82">
        <f>Total_Burden!I20</f>
        <v>107771.77826800001</v>
      </c>
      <c r="J10" s="76">
        <f>Total_Burden!J20</f>
        <v>31.24</v>
      </c>
      <c r="K10" s="81">
        <f>Total_Burden!K20</f>
        <v>3366790.3530923203</v>
      </c>
      <c r="L10" s="76">
        <f>Total_Burden!L20</f>
        <v>0</v>
      </c>
      <c r="M10" s="76">
        <f>Total_Burden!M20</f>
        <v>52311.9</v>
      </c>
      <c r="N10" s="76">
        <f>Total_Burden!N20</f>
        <v>55459.878268000008</v>
      </c>
      <c r="O10" s="76">
        <f>Total_Burden!O20</f>
        <v>0</v>
      </c>
    </row>
    <row r="11" spans="1:15" x14ac:dyDescent="0.25">
      <c r="A11" s="128" t="s">
        <v>16</v>
      </c>
      <c r="B11" s="128"/>
      <c r="C11" s="128"/>
      <c r="D11" s="128"/>
      <c r="E11" s="69">
        <v>7</v>
      </c>
      <c r="F11" s="38">
        <f>G11/E11</f>
        <v>267709.67947396828</v>
      </c>
      <c r="G11" s="39">
        <f>SUM(G5:G10)</f>
        <v>1873967.756317778</v>
      </c>
      <c r="H11" s="37">
        <f>I11/G11</f>
        <v>0.46687732282100691</v>
      </c>
      <c r="I11" s="24">
        <f>SUM(I5:I10)</f>
        <v>874913.0491225333</v>
      </c>
      <c r="J11" s="72">
        <f>K11/I11</f>
        <v>31.24</v>
      </c>
      <c r="K11" s="72">
        <f>SUM(K5:K10)</f>
        <v>27332283.654587939</v>
      </c>
      <c r="L11" s="24">
        <f>SUM(L5:L10)</f>
        <v>0</v>
      </c>
      <c r="M11" s="24">
        <f>SUM(M5:M10)</f>
        <v>492513.81600000005</v>
      </c>
      <c r="N11" s="24">
        <f>SUM(N5:N10)</f>
        <v>382399.23312253336</v>
      </c>
      <c r="O11" s="24">
        <f>SUM(O5:O10)</f>
        <v>0</v>
      </c>
    </row>
    <row r="12" spans="1:15" x14ac:dyDescent="0.25">
      <c r="A12" s="132" t="s">
        <v>59</v>
      </c>
      <c r="B12" s="133"/>
      <c r="C12" s="133"/>
      <c r="D12" s="133"/>
      <c r="E12" s="45">
        <f>SUM(E4,E11)</f>
        <v>1873974.7563177778</v>
      </c>
      <c r="F12" s="44">
        <f>G12/E12</f>
        <v>1.9999925292483518</v>
      </c>
      <c r="G12" s="43">
        <f>SUM(G4,G11)</f>
        <v>3747935.512635556</v>
      </c>
      <c r="H12" s="46">
        <f>I12/G12</f>
        <v>0.27285338814391913</v>
      </c>
      <c r="I12" s="29">
        <f>SUM(I4,I11)</f>
        <v>1022636.903167528</v>
      </c>
      <c r="J12" s="67">
        <f>K12/I12</f>
        <v>30.043921990587329</v>
      </c>
      <c r="K12" s="67">
        <f>SUM(K4,K11)</f>
        <v>30724023.343461018</v>
      </c>
      <c r="L12" s="29">
        <f>SUM(L4,L11)</f>
        <v>147723.85404499466</v>
      </c>
      <c r="M12" s="29">
        <f>SUM(M4,M11)</f>
        <v>640867.13040000002</v>
      </c>
      <c r="N12" s="29">
        <f>SUM(N4,N11)</f>
        <v>381769.77276752802</v>
      </c>
      <c r="O12" s="29">
        <f>SUM(O4,O11)</f>
        <v>0</v>
      </c>
    </row>
    <row r="13" spans="1:15" x14ac:dyDescent="0.25">
      <c r="D13" s="33"/>
    </row>
    <row r="14" spans="1:15" x14ac:dyDescent="0.25">
      <c r="D14" s="33"/>
      <c r="I14" s="185"/>
    </row>
    <row r="15" spans="1:15" x14ac:dyDescent="0.25">
      <c r="D15" s="34"/>
      <c r="I15" s="185"/>
    </row>
  </sheetData>
  <mergeCells count="5">
    <mergeCell ref="A12:D12"/>
    <mergeCell ref="A5:A10"/>
    <mergeCell ref="A11:D11"/>
    <mergeCell ref="A2:A3"/>
    <mergeCell ref="A4:D4"/>
  </mergeCells>
  <pageMargins left="0.7" right="0.7" top="0.75" bottom="0.75" header="0.3" footer="0.3"/>
  <pageSetup scale="39"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2"/>
  <sheetViews>
    <sheetView showGridLines="0" zoomScaleNormal="100" workbookViewId="0">
      <selection activeCell="E26" sqref="E26"/>
    </sheetView>
  </sheetViews>
  <sheetFormatPr defaultColWidth="9.28515625" defaultRowHeight="12.75" x14ac:dyDescent="0.2"/>
  <cols>
    <col min="1" max="1" width="38.7109375" style="5" customWidth="1"/>
    <col min="2" max="2" width="15.7109375" style="5" customWidth="1"/>
    <col min="3" max="3" width="1.7109375" style="5" customWidth="1"/>
    <col min="4" max="4" width="15.7109375" style="5" customWidth="1"/>
    <col min="5" max="5" width="14.28515625" style="5" customWidth="1"/>
    <col min="6" max="14" width="11.42578125" style="5" customWidth="1"/>
    <col min="15" max="15" width="9.28515625" style="5" customWidth="1"/>
    <col min="16" max="16384" width="9.28515625" style="5"/>
  </cols>
  <sheetData>
    <row r="1" spans="1:14" ht="12" customHeight="1" x14ac:dyDescent="0.2">
      <c r="A1" s="135" t="s">
        <v>34</v>
      </c>
      <c r="B1" s="135"/>
      <c r="C1" s="135"/>
      <c r="D1" s="135"/>
      <c r="E1" s="135"/>
      <c r="F1" s="135"/>
      <c r="G1" s="135"/>
      <c r="H1" s="2" t="s">
        <v>35</v>
      </c>
      <c r="I1" s="3"/>
      <c r="J1" s="3"/>
      <c r="K1" s="4"/>
      <c r="L1" s="4"/>
      <c r="M1" s="4"/>
      <c r="N1" s="2"/>
    </row>
    <row r="2" spans="1:14" ht="12" customHeight="1" x14ac:dyDescent="0.2">
      <c r="A2" s="135" t="s">
        <v>36</v>
      </c>
      <c r="B2" s="135"/>
      <c r="C2" s="135"/>
      <c r="D2" s="135"/>
      <c r="E2" s="135"/>
      <c r="F2" s="135"/>
      <c r="G2" s="135"/>
      <c r="H2" s="2" t="s">
        <v>37</v>
      </c>
      <c r="I2" s="3"/>
      <c r="J2" s="3"/>
      <c r="K2" s="4"/>
      <c r="L2" s="4"/>
      <c r="M2" s="4"/>
      <c r="N2" s="2"/>
    </row>
    <row r="3" spans="1:14" ht="12" customHeight="1" thickBot="1" x14ac:dyDescent="0.25">
      <c r="A3" s="136" t="s">
        <v>38</v>
      </c>
      <c r="B3" s="136"/>
      <c r="C3" s="136"/>
      <c r="D3" s="136"/>
      <c r="E3" s="136"/>
      <c r="F3" s="136"/>
      <c r="G3" s="136"/>
      <c r="H3" s="6"/>
      <c r="I3" s="7"/>
      <c r="J3" s="7"/>
      <c r="K3" s="4"/>
      <c r="L3" s="4"/>
      <c r="M3" s="4"/>
      <c r="N3" s="2"/>
    </row>
    <row r="4" spans="1:14" s="9" customFormat="1" ht="32.65" customHeight="1" thickBot="1" x14ac:dyDescent="0.3">
      <c r="A4" s="8" t="s">
        <v>39</v>
      </c>
      <c r="B4" s="9" t="s">
        <v>40</v>
      </c>
      <c r="D4" s="9" t="s">
        <v>41</v>
      </c>
    </row>
    <row r="5" spans="1:14" s="11" customFormat="1" ht="12" customHeight="1" x14ac:dyDescent="0.2">
      <c r="A5" s="10" t="s">
        <v>42</v>
      </c>
      <c r="B5" s="11">
        <v>37690</v>
      </c>
      <c r="C5" s="12"/>
      <c r="D5" s="11">
        <v>29017</v>
      </c>
      <c r="E5" s="12"/>
      <c r="N5" s="13"/>
    </row>
    <row r="6" spans="1:14" s="11" customFormat="1" ht="12" customHeight="1" x14ac:dyDescent="0.2">
      <c r="A6" s="10" t="s">
        <v>43</v>
      </c>
      <c r="B6" s="11">
        <v>119172</v>
      </c>
      <c r="C6" s="12"/>
      <c r="D6" s="11">
        <v>85060</v>
      </c>
      <c r="E6" s="12"/>
      <c r="N6" s="13"/>
    </row>
    <row r="7" spans="1:14" s="11" customFormat="1" ht="12" customHeight="1" x14ac:dyDescent="0.2">
      <c r="A7" s="10" t="s">
        <v>44</v>
      </c>
      <c r="B7" s="11">
        <v>405882</v>
      </c>
      <c r="C7" s="12"/>
      <c r="D7" s="11">
        <v>151586</v>
      </c>
      <c r="E7" s="12"/>
      <c r="N7" s="13"/>
    </row>
    <row r="8" spans="1:14" s="11" customFormat="1" ht="12" customHeight="1" x14ac:dyDescent="0.2">
      <c r="A8" s="10" t="s">
        <v>45</v>
      </c>
      <c r="B8" s="11">
        <v>97075</v>
      </c>
      <c r="C8" s="12"/>
      <c r="D8" s="11">
        <v>28791</v>
      </c>
      <c r="E8" s="12"/>
      <c r="N8" s="13"/>
    </row>
    <row r="9" spans="1:14" s="11" customFormat="1" ht="12" customHeight="1" x14ac:dyDescent="0.2">
      <c r="A9" s="10" t="s">
        <v>46</v>
      </c>
      <c r="B9" s="11">
        <v>419611</v>
      </c>
      <c r="C9" s="12"/>
      <c r="D9" s="11">
        <v>101692</v>
      </c>
      <c r="E9" s="12"/>
      <c r="N9" s="13"/>
    </row>
    <row r="10" spans="1:14" s="11" customFormat="1" ht="12" customHeight="1" x14ac:dyDescent="0.2">
      <c r="A10" s="10" t="s">
        <v>47</v>
      </c>
      <c r="B10" s="11">
        <v>31027</v>
      </c>
      <c r="C10" s="12"/>
      <c r="D10" s="11">
        <v>32898</v>
      </c>
      <c r="E10" s="12"/>
      <c r="N10" s="13"/>
    </row>
    <row r="11" spans="1:14" s="11" customFormat="1" ht="12" customHeight="1" x14ac:dyDescent="0.2">
      <c r="A11" s="10" t="s">
        <v>48</v>
      </c>
      <c r="B11" s="11">
        <v>564228</v>
      </c>
      <c r="C11" s="12"/>
      <c r="D11" s="11">
        <v>189175</v>
      </c>
      <c r="E11" s="12"/>
      <c r="N11" s="13"/>
    </row>
    <row r="12" spans="1:14" s="11" customFormat="1" ht="12" customHeight="1" x14ac:dyDescent="0.2">
      <c r="A12" s="10" t="s">
        <v>49</v>
      </c>
      <c r="B12" s="11">
        <v>124625</v>
      </c>
      <c r="C12" s="12"/>
      <c r="D12" s="11">
        <v>97526</v>
      </c>
      <c r="E12" s="12"/>
      <c r="N12" s="13"/>
    </row>
    <row r="13" spans="1:14" s="11" customFormat="1" ht="12" customHeight="1" x14ac:dyDescent="0.2">
      <c r="A13" s="10" t="s">
        <v>50</v>
      </c>
      <c r="B13" s="11">
        <v>10942</v>
      </c>
      <c r="C13" s="12"/>
      <c r="D13" s="11">
        <v>11262</v>
      </c>
      <c r="E13" s="12"/>
      <c r="N13" s="13"/>
    </row>
    <row r="14" spans="1:14" s="52" customFormat="1" ht="12" customHeight="1" x14ac:dyDescent="0.2">
      <c r="A14" s="51" t="s">
        <v>76</v>
      </c>
      <c r="B14" s="52">
        <f>SUM(B5:B13)</f>
        <v>1810252</v>
      </c>
      <c r="D14" s="52">
        <f t="shared" ref="D14" si="0">SUM(D5:D13)</f>
        <v>727007</v>
      </c>
      <c r="E14" s="53"/>
      <c r="N14" s="54"/>
    </row>
    <row r="15" spans="1:14" s="49" customFormat="1" ht="19.5" customHeight="1" thickBot="1" x14ac:dyDescent="0.25">
      <c r="A15" s="48" t="s">
        <v>51</v>
      </c>
      <c r="B15" s="49">
        <v>20426390</v>
      </c>
      <c r="C15" s="50"/>
      <c r="D15" s="49">
        <v>10546307</v>
      </c>
      <c r="E15" s="50"/>
    </row>
    <row r="16" spans="1:14" s="2" customFormat="1" ht="12" customHeight="1" x14ac:dyDescent="0.2"/>
    <row r="17" spans="1:11" s="2" customFormat="1" ht="12" customHeight="1" x14ac:dyDescent="0.2">
      <c r="B17" s="137" t="s">
        <v>52</v>
      </c>
      <c r="C17" s="137"/>
      <c r="D17" s="137"/>
      <c r="E17" s="137"/>
    </row>
    <row r="18" spans="1:11" s="2" customFormat="1" ht="27" customHeight="1" x14ac:dyDescent="0.2">
      <c r="B18" s="137"/>
      <c r="C18" s="137"/>
      <c r="D18" s="137"/>
      <c r="E18" s="137"/>
    </row>
    <row r="19" spans="1:11" x14ac:dyDescent="0.2">
      <c r="A19" s="5" t="s">
        <v>53</v>
      </c>
      <c r="B19" s="5">
        <f>AVERAGE(B5:B13)</f>
        <v>201139.11111111112</v>
      </c>
      <c r="D19" s="5" t="s">
        <v>55</v>
      </c>
      <c r="E19" s="5">
        <f>AVERAGE(D5:D13)</f>
        <v>80778.555555555562</v>
      </c>
    </row>
    <row r="20" spans="1:11" x14ac:dyDescent="0.2">
      <c r="A20" s="5" t="s">
        <v>54</v>
      </c>
      <c r="B20" s="5">
        <f>MEDIAN(B5:B13)</f>
        <v>119172</v>
      </c>
      <c r="D20" s="5" t="s">
        <v>56</v>
      </c>
      <c r="E20" s="5">
        <f>MEDIAN(D5:D13)</f>
        <v>85060</v>
      </c>
    </row>
    <row r="22" spans="1:11" ht="14.65" customHeight="1" x14ac:dyDescent="0.2">
      <c r="A22" s="5" t="s">
        <v>77</v>
      </c>
      <c r="B22" s="5">
        <f>B20*9</f>
        <v>1072548</v>
      </c>
      <c r="D22" s="5" t="s">
        <v>78</v>
      </c>
      <c r="E22" s="5">
        <f>E20*9</f>
        <v>765540</v>
      </c>
      <c r="F22" s="56" t="s">
        <v>91</v>
      </c>
      <c r="G22" s="56"/>
      <c r="H22" s="56"/>
      <c r="I22" s="56"/>
      <c r="J22" s="56"/>
      <c r="K22" s="56"/>
    </row>
  </sheetData>
  <mergeCells count="4">
    <mergeCell ref="A1:G1"/>
    <mergeCell ref="A2:G2"/>
    <mergeCell ref="A3:G3"/>
    <mergeCell ref="B17:E18"/>
  </mergeCells>
  <pageMargins left="0.75" right="0.75" top="0.5" bottom="0.5" header="0.25" footer="0.25"/>
  <pageSetup scale="71" orientation="landscape" r:id="rId1"/>
  <headerFooter alignWithMargins="0">
    <oddHeader>&amp;L&amp;9&amp;B&amp;I&amp;UInternal Use Only. Not Authorized For Release.&amp;U&amp;I&amp;B</oddHeader>
    <oddFooter>&amp;L&amp;6Source: National Data Bank, USDA/Food and Nutrition Service&amp;C&amp;6Page &amp;P of &amp;N&amp;R&amp;6Generated: 10/20/2021 9:36:01 AM</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000CB-7090-4F7A-98CA-99EDA3C1EF56}">
  <dimension ref="A1:I22"/>
  <sheetViews>
    <sheetView workbookViewId="0">
      <selection activeCell="H5" sqref="H5"/>
    </sheetView>
  </sheetViews>
  <sheetFormatPr defaultColWidth="18" defaultRowHeight="15" x14ac:dyDescent="0.25"/>
  <cols>
    <col min="1" max="1" width="18" style="140"/>
    <col min="2" max="2" width="16" style="140" bestFit="1" customWidth="1"/>
    <col min="3" max="3" width="18" style="140"/>
    <col min="4" max="4" width="22.7109375" style="140" customWidth="1"/>
    <col min="5" max="7" width="18" style="140"/>
    <col min="8" max="8" width="36.140625" style="140" customWidth="1"/>
    <col min="9" max="16384" width="18" style="140"/>
  </cols>
  <sheetData>
    <row r="1" spans="1:9" ht="15.75" thickBot="1" x14ac:dyDescent="0.3"/>
    <row r="2" spans="1:9" ht="15.75" thickBot="1" x14ac:dyDescent="0.3">
      <c r="B2" s="166" t="s">
        <v>102</v>
      </c>
      <c r="C2" s="167"/>
      <c r="D2" s="167"/>
      <c r="E2" s="167"/>
      <c r="F2" s="167"/>
      <c r="G2" s="167"/>
      <c r="H2" s="168"/>
    </row>
    <row r="3" spans="1:9" x14ac:dyDescent="0.25">
      <c r="B3" s="141" t="s">
        <v>103</v>
      </c>
      <c r="C3" s="142" t="s">
        <v>104</v>
      </c>
      <c r="D3" s="142" t="s">
        <v>82</v>
      </c>
      <c r="E3" s="142" t="s">
        <v>83</v>
      </c>
      <c r="F3" s="142"/>
      <c r="G3" s="142" t="s">
        <v>105</v>
      </c>
      <c r="H3" s="169" t="s">
        <v>106</v>
      </c>
    </row>
    <row r="4" spans="1:9" x14ac:dyDescent="0.25">
      <c r="B4" s="143"/>
      <c r="C4" s="144"/>
      <c r="D4" s="144"/>
      <c r="E4" s="146" t="s">
        <v>84</v>
      </c>
      <c r="F4" s="146" t="s">
        <v>85</v>
      </c>
      <c r="G4" s="144"/>
      <c r="H4" s="145"/>
    </row>
    <row r="5" spans="1:9" ht="75" x14ac:dyDescent="0.25">
      <c r="B5" s="150" t="s">
        <v>109</v>
      </c>
      <c r="C5" s="147">
        <v>273.2</v>
      </c>
      <c r="D5" s="148" t="e">
        <v>#N/A</v>
      </c>
      <c r="E5" s="151">
        <v>386784.96366666665</v>
      </c>
      <c r="F5" s="152" t="s">
        <v>107</v>
      </c>
      <c r="G5" s="148" t="e">
        <v>#N/A</v>
      </c>
      <c r="H5" s="153" t="s">
        <v>134</v>
      </c>
      <c r="I5" s="154"/>
    </row>
    <row r="6" spans="1:9" ht="75" x14ac:dyDescent="0.25">
      <c r="B6" s="150" t="s">
        <v>111</v>
      </c>
      <c r="C6" s="149" t="s">
        <v>108</v>
      </c>
      <c r="D6" s="148" t="e">
        <v>#N/A</v>
      </c>
      <c r="E6" s="151">
        <v>217720.76417777778</v>
      </c>
      <c r="F6" s="152" t="s">
        <v>107</v>
      </c>
      <c r="G6" s="148" t="e">
        <v>#N/A</v>
      </c>
      <c r="H6" s="153" t="s">
        <v>134</v>
      </c>
      <c r="I6" s="154"/>
    </row>
    <row r="7" spans="1:9" x14ac:dyDescent="0.25">
      <c r="B7" s="163"/>
      <c r="C7" s="159"/>
      <c r="D7" s="159"/>
      <c r="E7" s="165"/>
      <c r="F7" s="159"/>
      <c r="G7" s="159"/>
      <c r="H7" s="160"/>
    </row>
    <row r="8" spans="1:9" ht="90" x14ac:dyDescent="0.25">
      <c r="B8" s="150" t="s">
        <v>112</v>
      </c>
      <c r="C8" s="147">
        <v>273.2</v>
      </c>
      <c r="D8" s="148" t="e">
        <v>#N/A</v>
      </c>
      <c r="E8" s="151">
        <v>386784.96366666665</v>
      </c>
      <c r="F8" s="152" t="s">
        <v>110</v>
      </c>
      <c r="G8" s="148" t="e">
        <v>#N/A</v>
      </c>
      <c r="H8" s="153" t="s">
        <v>113</v>
      </c>
      <c r="I8" s="158"/>
    </row>
    <row r="9" spans="1:9" ht="105" x14ac:dyDescent="0.25">
      <c r="B9" s="150" t="s">
        <v>114</v>
      </c>
      <c r="C9" s="147">
        <v>273.2</v>
      </c>
      <c r="D9" s="148" t="e">
        <v>#N/A</v>
      </c>
      <c r="E9" s="151">
        <v>38678.496366666666</v>
      </c>
      <c r="F9" s="152" t="s">
        <v>110</v>
      </c>
      <c r="G9" s="148" t="e">
        <v>#N/A</v>
      </c>
      <c r="H9" s="153" t="s">
        <v>115</v>
      </c>
      <c r="I9" s="158"/>
    </row>
    <row r="10" spans="1:9" ht="105" x14ac:dyDescent="0.25">
      <c r="B10" s="150" t="s">
        <v>116</v>
      </c>
      <c r="C10" s="147">
        <v>273.2</v>
      </c>
      <c r="D10" s="148" t="e">
        <v>#N/A</v>
      </c>
      <c r="E10" s="151">
        <v>116035.48909999999</v>
      </c>
      <c r="F10" s="152" t="s">
        <v>110</v>
      </c>
      <c r="G10" s="148" t="e">
        <v>#N/A</v>
      </c>
      <c r="H10" s="153" t="s">
        <v>117</v>
      </c>
      <c r="I10" s="158"/>
    </row>
    <row r="11" spans="1:9" x14ac:dyDescent="0.25">
      <c r="B11" s="163"/>
      <c r="C11" s="159"/>
      <c r="D11" s="159"/>
      <c r="E11" s="159"/>
      <c r="F11" s="159"/>
      <c r="G11" s="159"/>
      <c r="H11" s="160"/>
    </row>
    <row r="12" spans="1:9" ht="90" x14ac:dyDescent="0.25">
      <c r="B12" s="150" t="s">
        <v>118</v>
      </c>
      <c r="C12" s="149" t="s">
        <v>108</v>
      </c>
      <c r="D12" s="148" t="e">
        <v>#N/A</v>
      </c>
      <c r="E12" s="161">
        <v>217720.76417777778</v>
      </c>
      <c r="F12" s="152" t="s">
        <v>110</v>
      </c>
      <c r="G12" s="148" t="e">
        <v>#N/A</v>
      </c>
      <c r="H12" s="153" t="s">
        <v>119</v>
      </c>
      <c r="I12" s="158"/>
    </row>
    <row r="13" spans="1:9" ht="105" x14ac:dyDescent="0.25">
      <c r="B13" s="150" t="s">
        <v>120</v>
      </c>
      <c r="C13" s="149" t="s">
        <v>108</v>
      </c>
      <c r="D13" s="148" t="e">
        <v>#N/A</v>
      </c>
      <c r="E13" s="151">
        <v>21772.076417777778</v>
      </c>
      <c r="F13" s="152" t="s">
        <v>110</v>
      </c>
      <c r="G13" s="148" t="e">
        <v>#N/A</v>
      </c>
      <c r="H13" s="153" t="s">
        <v>121</v>
      </c>
      <c r="I13" s="158"/>
    </row>
    <row r="14" spans="1:9" ht="105" x14ac:dyDescent="0.25">
      <c r="B14" s="150" t="s">
        <v>122</v>
      </c>
      <c r="C14" s="149" t="s">
        <v>108</v>
      </c>
      <c r="D14" s="148" t="e">
        <v>#N/A</v>
      </c>
      <c r="E14" s="151">
        <v>65316.229253333331</v>
      </c>
      <c r="F14" s="152" t="s">
        <v>110</v>
      </c>
      <c r="G14" s="148" t="e">
        <v>#N/A</v>
      </c>
      <c r="H14" s="153" t="s">
        <v>123</v>
      </c>
      <c r="I14" s="158"/>
    </row>
    <row r="15" spans="1:9" x14ac:dyDescent="0.25">
      <c r="B15" s="163"/>
      <c r="C15" s="159"/>
      <c r="D15" s="159"/>
      <c r="E15" s="159"/>
      <c r="F15" s="159"/>
      <c r="G15" s="159"/>
      <c r="H15" s="160"/>
    </row>
    <row r="16" spans="1:9" ht="75" x14ac:dyDescent="0.25">
      <c r="A16" s="164" t="s">
        <v>124</v>
      </c>
      <c r="B16" s="150" t="s">
        <v>125</v>
      </c>
      <c r="C16" s="152"/>
      <c r="D16" s="148" t="e">
        <v>#N/A</v>
      </c>
      <c r="E16" s="161">
        <v>4254634.600333333</v>
      </c>
      <c r="F16" s="152" t="s">
        <v>110</v>
      </c>
      <c r="G16" s="148" t="e">
        <v>#N/A</v>
      </c>
      <c r="H16" s="153" t="s">
        <v>126</v>
      </c>
      <c r="I16" s="158"/>
    </row>
    <row r="17" spans="1:8" ht="90" x14ac:dyDescent="0.25">
      <c r="A17" s="164"/>
      <c r="B17" s="150" t="s">
        <v>127</v>
      </c>
      <c r="C17" s="152"/>
      <c r="D17" s="148" t="e">
        <v>#N/A</v>
      </c>
      <c r="E17" s="161">
        <v>386784.96366666665</v>
      </c>
      <c r="F17" s="152" t="s">
        <v>110</v>
      </c>
      <c r="G17" s="148" t="e">
        <v>#N/A</v>
      </c>
      <c r="H17" s="153" t="s">
        <v>128</v>
      </c>
    </row>
    <row r="18" spans="1:8" ht="75" x14ac:dyDescent="0.25">
      <c r="A18" s="164"/>
      <c r="B18" s="150" t="s">
        <v>129</v>
      </c>
      <c r="C18" s="152"/>
      <c r="D18" s="148" t="e">
        <v>#N/A</v>
      </c>
      <c r="E18" s="161">
        <v>2784851.7383999997</v>
      </c>
      <c r="F18" s="152" t="s">
        <v>110</v>
      </c>
      <c r="G18" s="148" t="e">
        <v>#N/A</v>
      </c>
      <c r="H18" s="153" t="s">
        <v>130</v>
      </c>
    </row>
    <row r="19" spans="1:8" x14ac:dyDescent="0.25">
      <c r="A19" s="164"/>
      <c r="B19" s="163"/>
      <c r="C19" s="159"/>
      <c r="D19" s="159"/>
      <c r="E19" s="159"/>
      <c r="F19" s="159"/>
      <c r="G19" s="159"/>
      <c r="H19" s="160"/>
    </row>
    <row r="20" spans="1:8" ht="60" x14ac:dyDescent="0.25">
      <c r="A20" s="164"/>
      <c r="B20" s="150" t="s">
        <v>131</v>
      </c>
      <c r="C20" s="152"/>
      <c r="D20" s="148" t="e">
        <v>#N/A</v>
      </c>
      <c r="E20" s="152">
        <v>2394928.4059555554</v>
      </c>
      <c r="F20" s="152" t="s">
        <v>110</v>
      </c>
      <c r="G20" s="148" t="e">
        <v>#N/A</v>
      </c>
      <c r="H20" s="153" t="s">
        <v>126</v>
      </c>
    </row>
    <row r="21" spans="1:8" ht="75" x14ac:dyDescent="0.25">
      <c r="A21" s="164"/>
      <c r="B21" s="150" t="s">
        <v>132</v>
      </c>
      <c r="C21" s="152"/>
      <c r="D21" s="148" t="e">
        <v>#N/A</v>
      </c>
      <c r="E21" s="152">
        <v>217720.76417777778</v>
      </c>
      <c r="F21" s="152" t="s">
        <v>110</v>
      </c>
      <c r="G21" s="148" t="e">
        <v>#N/A</v>
      </c>
      <c r="H21" s="153" t="s">
        <v>128</v>
      </c>
    </row>
    <row r="22" spans="1:8" ht="60.75" thickBot="1" x14ac:dyDescent="0.3">
      <c r="A22" s="164"/>
      <c r="B22" s="155" t="s">
        <v>133</v>
      </c>
      <c r="C22" s="157"/>
      <c r="D22" s="156" t="e">
        <v>#N/A</v>
      </c>
      <c r="E22" s="157">
        <v>1567589.50208</v>
      </c>
      <c r="F22" s="157" t="s">
        <v>110</v>
      </c>
      <c r="G22" s="156" t="e">
        <v>#N/A</v>
      </c>
      <c r="H22" s="162" t="s">
        <v>130</v>
      </c>
    </row>
  </sheetData>
  <mergeCells count="8">
    <mergeCell ref="A16:A22"/>
    <mergeCell ref="B2:H2"/>
    <mergeCell ref="B3:B4"/>
    <mergeCell ref="C3:C4"/>
    <mergeCell ref="D3:D4"/>
    <mergeCell ref="E3:F3"/>
    <mergeCell ref="G3:G4"/>
    <mergeCell ref="H3:H4"/>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62CF4-2850-4562-AFCE-69E7FD57417E}">
  <dimension ref="A1:D12"/>
  <sheetViews>
    <sheetView workbookViewId="0">
      <selection activeCell="D4" sqref="D4"/>
    </sheetView>
  </sheetViews>
  <sheetFormatPr defaultColWidth="8.7109375" defaultRowHeight="12.75" x14ac:dyDescent="0.25"/>
  <cols>
    <col min="1" max="1" width="32.7109375" style="62" customWidth="1"/>
    <col min="2" max="2" width="24" style="61" customWidth="1"/>
    <col min="3" max="3" width="20.42578125" style="61" customWidth="1"/>
    <col min="4" max="4" width="42.7109375" style="62" customWidth="1"/>
    <col min="5" max="16384" width="8.7109375" style="62"/>
  </cols>
  <sheetData>
    <row r="1" spans="1:4" x14ac:dyDescent="0.25">
      <c r="A1" s="138" t="s">
        <v>86</v>
      </c>
      <c r="B1" s="138"/>
      <c r="C1" s="138"/>
      <c r="D1" s="138"/>
    </row>
    <row r="2" spans="1:4" ht="26.1" customHeight="1" x14ac:dyDescent="0.25">
      <c r="A2" s="138" t="s">
        <v>81</v>
      </c>
      <c r="B2" s="139" t="s">
        <v>82</v>
      </c>
      <c r="C2" s="138" t="s">
        <v>83</v>
      </c>
      <c r="D2" s="138"/>
    </row>
    <row r="3" spans="1:4" x14ac:dyDescent="0.25">
      <c r="A3" s="138"/>
      <c r="B3" s="139"/>
      <c r="C3" s="57" t="s">
        <v>84</v>
      </c>
      <c r="D3" s="57" t="s">
        <v>85</v>
      </c>
    </row>
    <row r="4" spans="1:4" ht="152.1" customHeight="1" thickBot="1" x14ac:dyDescent="0.25">
      <c r="A4" s="59" t="s">
        <v>90</v>
      </c>
      <c r="B4" s="83">
        <v>7.25</v>
      </c>
      <c r="C4" s="115">
        <v>22.96</v>
      </c>
      <c r="D4" s="116" t="s">
        <v>97</v>
      </c>
    </row>
    <row r="5" spans="1:4" ht="152.1" customHeight="1" x14ac:dyDescent="0.25">
      <c r="A5" s="63" t="s">
        <v>12</v>
      </c>
      <c r="B5" s="84">
        <v>25.95</v>
      </c>
      <c r="C5" s="117">
        <v>31.24</v>
      </c>
      <c r="D5" s="118" t="s">
        <v>98</v>
      </c>
    </row>
    <row r="6" spans="1:4" ht="152.1" customHeight="1" x14ac:dyDescent="0.25">
      <c r="A6" s="63" t="s">
        <v>88</v>
      </c>
      <c r="B6" s="83">
        <v>55.83</v>
      </c>
      <c r="C6" s="117">
        <f>61.4*1.33</f>
        <v>81.662000000000006</v>
      </c>
      <c r="D6" s="118" t="s">
        <v>99</v>
      </c>
    </row>
    <row r="7" spans="1:4" ht="152.1" customHeight="1" x14ac:dyDescent="0.25">
      <c r="A7" s="63" t="s">
        <v>89</v>
      </c>
      <c r="B7" s="84">
        <v>24.14</v>
      </c>
      <c r="C7" s="84">
        <f>23.25*1.33</f>
        <v>30.922500000000003</v>
      </c>
      <c r="D7" s="58" t="s">
        <v>101</v>
      </c>
    </row>
    <row r="8" spans="1:4" ht="152.1" customHeight="1" x14ac:dyDescent="0.25">
      <c r="A8" s="63" t="s">
        <v>87</v>
      </c>
      <c r="B8" s="84">
        <v>18.559999999999999</v>
      </c>
      <c r="C8" s="84">
        <f>17.78*1.33</f>
        <v>23.647400000000001</v>
      </c>
      <c r="D8" s="60" t="s">
        <v>100</v>
      </c>
    </row>
    <row r="11" spans="1:4" x14ac:dyDescent="0.25">
      <c r="D11" s="64"/>
    </row>
    <row r="12" spans="1:4" x14ac:dyDescent="0.25">
      <c r="D12" s="64"/>
    </row>
  </sheetData>
  <mergeCells count="4">
    <mergeCell ref="A1:D1"/>
    <mergeCell ref="A2:A3"/>
    <mergeCell ref="B2:B3"/>
    <mergeCell ref="C2:D2"/>
  </mergeCells>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10A621DF277514EA67755A6330B8181" ma:contentTypeVersion="11" ma:contentTypeDescription="Create a new document." ma:contentTypeScope="" ma:versionID="a9edff0eaf45996b0e36a8becf415f19">
  <xsd:schema xmlns:xsd="http://www.w3.org/2001/XMLSchema" xmlns:xs="http://www.w3.org/2001/XMLSchema" xmlns:p="http://schemas.microsoft.com/office/2006/metadata/properties" xmlns:ns3="77be19f8-ff85-4989-9602-d9e0f77e5ce3" xmlns:ns4="000ddfdc-4fbf-44b7-8d5e-4f78f8e1859b" targetNamespace="http://schemas.microsoft.com/office/2006/metadata/properties" ma:root="true" ma:fieldsID="8fbb0a8b8721cfa9eb465cc8bbcfdc4f" ns3:_="" ns4:_="">
    <xsd:import namespace="77be19f8-ff85-4989-9602-d9e0f77e5ce3"/>
    <xsd:import namespace="000ddfdc-4fbf-44b7-8d5e-4f78f8e1859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be19f8-ff85-4989-9602-d9e0f77e5c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00ddfdc-4fbf-44b7-8d5e-4f78f8e1859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BFAB62-0B23-475E-A24A-E45DBFD47F23}">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terms/"/>
    <ds:schemaRef ds:uri="77be19f8-ff85-4989-9602-d9e0f77e5ce3"/>
    <ds:schemaRef ds:uri="000ddfdc-4fbf-44b7-8d5e-4f78f8e1859b"/>
    <ds:schemaRef ds:uri="http://www.w3.org/XML/1998/namespace"/>
    <ds:schemaRef ds:uri="http://purl.org/dc/dcmitype/"/>
  </ds:schemaRefs>
</ds:datastoreItem>
</file>

<file path=customXml/itemProps2.xml><?xml version="1.0" encoding="utf-8"?>
<ds:datastoreItem xmlns:ds="http://schemas.openxmlformats.org/officeDocument/2006/customXml" ds:itemID="{E5362221-7D07-4D71-AE71-58C855677D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be19f8-ff85-4989-9602-d9e0f77e5ce3"/>
    <ds:schemaRef ds:uri="000ddfdc-4fbf-44b7-8d5e-4f78f8e185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808142-7245-4FFA-A077-1010B98F94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Total_Burden</vt:lpstr>
      <vt:lpstr>Lotto_Only</vt:lpstr>
      <vt:lpstr>ResourceVerf_Only</vt:lpstr>
      <vt:lpstr>ResourcePop</vt:lpstr>
      <vt:lpstr>Assumptions &amp; Calculations</vt:lpstr>
      <vt:lpstr>LaborRates</vt:lpstr>
      <vt:lpstr>ResourcePop!Print_Area</vt:lpstr>
      <vt:lpstr>ResourcePop!Print_Titles</vt:lpstr>
    </vt:vector>
  </TitlesOfParts>
  <Company>FNS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Murphy, Barb - FNS</dc:creator>
  <cp:lastModifiedBy>SNAP-PDD-PDB</cp:lastModifiedBy>
  <cp:lastPrinted>2025-05-07T19:40:47Z</cp:lastPrinted>
  <dcterms:created xsi:type="dcterms:W3CDTF">2018-01-12T17:11:47Z</dcterms:created>
  <dcterms:modified xsi:type="dcterms:W3CDTF">2025-09-17T17:54:16Z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1da4b53d30ca4138bbe51c29e3568da1</vt:lpwstr>
  </property>
  <property fmtid="{D5CDD505-2E9C-101B-9397-08002B2CF9AE}" pid="3" name="ContentTypeId">
    <vt:lpwstr>0x010100210A621DF277514EA67755A6330B8181</vt:lpwstr>
  </property>
</Properties>
</file>