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usdagcc.sharepoint.com/sites/FNS-SNAP-PAND-NEB/Shared Documents/Data Project/ICR/Renewal/PRAO/Updated based on PRAO feedback/"/>
    </mc:Choice>
  </mc:AlternateContent>
  <xr:revisionPtr revIDLastSave="200" documentId="8_{0FC5B45A-57C5-4676-BC1C-9261A6646BF4}" xr6:coauthVersionLast="47" xr6:coauthVersionMax="47" xr10:uidLastSave="{DA7BBDE3-1701-4C8A-8387-204717BE5DE8}"/>
  <bookViews>
    <workbookView xWindow="-120" yWindow="-120" windowWidth="29040" windowHeight="17520" activeTab="4" xr2:uid="{90B1BA5D-A16D-4F01-B0F5-10075203141E}"/>
  </bookViews>
  <sheets>
    <sheet name="Burden Hours" sheetId="3" r:id="rId1"/>
    <sheet name="Weighted Hours" sheetId="5" r:id="rId2"/>
    <sheet name="Labor Rates" sheetId="4" r:id="rId3"/>
    <sheet name="Number of Agencies" sheetId="6" r:id="rId4"/>
    <sheet name="Change in Burden Hour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23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4" i="7"/>
  <c r="B7" i="4" l="1"/>
  <c r="B6" i="4"/>
  <c r="B5" i="4"/>
  <c r="C15" i="4"/>
  <c r="C8" i="5"/>
  <c r="E48" i="3" l="1"/>
  <c r="C41" i="5" l="1"/>
  <c r="J23" i="5"/>
  <c r="I23" i="5"/>
  <c r="C32" i="5"/>
  <c r="D32" i="5"/>
  <c r="D26" i="5"/>
  <c r="D20" i="5"/>
  <c r="D14" i="5"/>
  <c r="D8" i="5"/>
  <c r="C26" i="5"/>
  <c r="C20" i="5"/>
  <c r="C14" i="5"/>
  <c r="C130" i="5"/>
  <c r="C124" i="5"/>
  <c r="C118" i="5"/>
  <c r="C112" i="5"/>
  <c r="C106" i="5"/>
  <c r="C98" i="5"/>
  <c r="C92" i="5"/>
  <c r="C86" i="5"/>
  <c r="C80" i="5"/>
  <c r="C74" i="5"/>
  <c r="C65" i="5"/>
  <c r="C59" i="5"/>
  <c r="C53" i="5"/>
  <c r="C47" i="5"/>
  <c r="D45" i="3" l="1"/>
  <c r="D40" i="3"/>
  <c r="D36" i="3"/>
  <c r="D32" i="3"/>
  <c r="D28" i="3"/>
  <c r="D20" i="3"/>
  <c r="D16" i="3"/>
  <c r="D13" i="3"/>
  <c r="D10" i="3"/>
  <c r="D7" i="3"/>
  <c r="D48" i="3"/>
  <c r="E20" i="6"/>
  <c r="D20" i="6"/>
  <c r="C20" i="6"/>
  <c r="B20" i="6"/>
  <c r="F19" i="6"/>
  <c r="F18" i="6"/>
  <c r="F17" i="6"/>
  <c r="F16" i="6"/>
  <c r="F20" i="6" s="1"/>
  <c r="B11" i="6"/>
  <c r="H43" i="3"/>
  <c r="H38" i="3"/>
  <c r="H34" i="3"/>
  <c r="H30" i="3"/>
  <c r="H26" i="3"/>
  <c r="H5" i="3"/>
  <c r="F43" i="3"/>
  <c r="F44" i="3"/>
  <c r="F42" i="3"/>
  <c r="F38" i="3"/>
  <c r="F39" i="3"/>
  <c r="F37" i="3"/>
  <c r="F34" i="3"/>
  <c r="F35" i="3"/>
  <c r="F33" i="3"/>
  <c r="F30" i="3"/>
  <c r="F31" i="3"/>
  <c r="F29" i="3"/>
  <c r="F27" i="3"/>
  <c r="F26" i="3"/>
  <c r="F25" i="3"/>
  <c r="H25" i="3" l="1"/>
  <c r="D46" i="3"/>
  <c r="H27" i="3"/>
  <c r="F40" i="3"/>
  <c r="H28" i="3" l="1"/>
  <c r="B4" i="4" l="1"/>
  <c r="I18" i="3" l="1"/>
  <c r="J18" i="3" s="1"/>
  <c r="I43" i="3"/>
  <c r="J43" i="3" s="1"/>
  <c r="K43" i="3" s="1"/>
  <c r="I12" i="3"/>
  <c r="J12" i="3" s="1"/>
  <c r="I34" i="3"/>
  <c r="J34" i="3" s="1"/>
  <c r="K34" i="3" s="1"/>
  <c r="I30" i="3"/>
  <c r="J30" i="3" s="1"/>
  <c r="K30" i="3" s="1"/>
  <c r="I6" i="3"/>
  <c r="J6" i="3" s="1"/>
  <c r="I26" i="3"/>
  <c r="J26" i="3" s="1"/>
  <c r="K26" i="3" s="1"/>
  <c r="I9" i="3"/>
  <c r="J9" i="3" s="1"/>
  <c r="I5" i="3"/>
  <c r="J5" i="3" s="1"/>
  <c r="I11" i="3"/>
  <c r="J11" i="3" s="1"/>
  <c r="I35" i="3"/>
  <c r="J35" i="3" s="1"/>
  <c r="I33" i="3"/>
  <c r="J33" i="3" s="1"/>
  <c r="I31" i="3"/>
  <c r="J31" i="3" s="1"/>
  <c r="I29" i="3"/>
  <c r="J29" i="3" s="1"/>
  <c r="I8" i="3"/>
  <c r="J8" i="3" s="1"/>
  <c r="I42" i="3"/>
  <c r="J42" i="3" s="1"/>
  <c r="I44" i="3"/>
  <c r="J44" i="3" s="1"/>
  <c r="I27" i="3"/>
  <c r="J27" i="3" s="1"/>
  <c r="K27" i="3" s="1"/>
  <c r="I25" i="3"/>
  <c r="J25" i="3" s="1"/>
  <c r="K25" i="3" s="1"/>
  <c r="I19" i="3"/>
  <c r="J19" i="3" s="1"/>
  <c r="I38" i="3" l="1"/>
  <c r="J38" i="3" s="1"/>
  <c r="K38" i="3" s="1"/>
  <c r="K28" i="3"/>
  <c r="I39" i="3"/>
  <c r="J39" i="3" s="1"/>
  <c r="I37" i="3"/>
  <c r="J37" i="3" s="1"/>
  <c r="I15" i="3"/>
  <c r="J15" i="3" s="1"/>
  <c r="I14" i="3"/>
  <c r="J14" i="3" s="1"/>
  <c r="F14" i="3"/>
  <c r="F15" i="3"/>
  <c r="H15" i="3" s="1"/>
  <c r="F28" i="3"/>
  <c r="H29" i="3"/>
  <c r="H31" i="3"/>
  <c r="K31" i="3" s="1"/>
  <c r="H37" i="3"/>
  <c r="H39" i="3"/>
  <c r="H44" i="3"/>
  <c r="K44" i="3" s="1"/>
  <c r="F12" i="3"/>
  <c r="H12" i="3" s="1"/>
  <c r="K12" i="3" s="1"/>
  <c r="F11" i="3"/>
  <c r="F9" i="3"/>
  <c r="H9" i="3" s="1"/>
  <c r="K9" i="3" s="1"/>
  <c r="F8" i="3"/>
  <c r="F6" i="3"/>
  <c r="H6" i="3" s="1"/>
  <c r="K6" i="3" s="1"/>
  <c r="F5" i="3"/>
  <c r="K15" i="3" l="1"/>
  <c r="K37" i="3"/>
  <c r="K39" i="3"/>
  <c r="F7" i="3"/>
  <c r="H35" i="3"/>
  <c r="K35" i="3" s="1"/>
  <c r="F45" i="3"/>
  <c r="H42" i="3"/>
  <c r="F16" i="3"/>
  <c r="H32" i="3"/>
  <c r="K29" i="3"/>
  <c r="K32" i="3" s="1"/>
  <c r="H33" i="3"/>
  <c r="H14" i="3"/>
  <c r="H16" i="3" s="1"/>
  <c r="F10" i="3"/>
  <c r="F19" i="3"/>
  <c r="H19" i="3" s="1"/>
  <c r="K19" i="3" s="1"/>
  <c r="H40" i="3"/>
  <c r="H11" i="3"/>
  <c r="K11" i="3" s="1"/>
  <c r="K13" i="3" s="1"/>
  <c r="F13" i="3"/>
  <c r="F32" i="3"/>
  <c r="F18" i="3"/>
  <c r="F36" i="3"/>
  <c r="H8" i="3"/>
  <c r="D41" i="3"/>
  <c r="D47" i="3" s="1"/>
  <c r="K40" i="3" l="1"/>
  <c r="F46" i="3"/>
  <c r="E46" i="3" s="1"/>
  <c r="H7" i="3"/>
  <c r="K5" i="3"/>
  <c r="K7" i="3" s="1"/>
  <c r="K14" i="3"/>
  <c r="K16" i="3" s="1"/>
  <c r="F41" i="3"/>
  <c r="F47" i="3" s="1"/>
  <c r="H45" i="3"/>
  <c r="H46" i="3" s="1"/>
  <c r="G46" i="3" s="1"/>
  <c r="K42" i="3"/>
  <c r="K45" i="3" s="1"/>
  <c r="K46" i="3" s="1"/>
  <c r="K33" i="3"/>
  <c r="K36" i="3" s="1"/>
  <c r="H36" i="3"/>
  <c r="H41" i="3" s="1"/>
  <c r="G41" i="3" s="1"/>
  <c r="H13" i="3"/>
  <c r="F17" i="3"/>
  <c r="H18" i="3"/>
  <c r="F20" i="3"/>
  <c r="F21" i="3" s="1"/>
  <c r="D17" i="3"/>
  <c r="D21" i="3"/>
  <c r="H10" i="3"/>
  <c r="K8" i="3"/>
  <c r="K10" i="3" s="1"/>
  <c r="E45" i="3"/>
  <c r="K41" i="3" l="1"/>
  <c r="K47" i="3" s="1"/>
  <c r="E47" i="3"/>
  <c r="F48" i="3"/>
  <c r="E17" i="3"/>
  <c r="H17" i="3"/>
  <c r="G17" i="3" s="1"/>
  <c r="H47" i="3"/>
  <c r="G47" i="3" s="1"/>
  <c r="E41" i="3"/>
  <c r="K17" i="3"/>
  <c r="E21" i="3"/>
  <c r="D22" i="3"/>
  <c r="K18" i="3"/>
  <c r="K20" i="3" s="1"/>
  <c r="K21" i="3" s="1"/>
  <c r="H20" i="3"/>
  <c r="H21" i="3" s="1"/>
  <c r="G21" i="3" s="1"/>
  <c r="F22" i="3"/>
  <c r="H22" i="3" l="1"/>
  <c r="H48" i="3" s="1"/>
  <c r="G48" i="3" s="1"/>
  <c r="K22" i="3"/>
  <c r="K48" i="3"/>
  <c r="E22" i="3"/>
  <c r="G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tc={F016ACF3-6D5C-4465-BE7B-92B8C17CB6CA}</author>
  </authors>
  <commentList>
    <comment ref="C15" authorId="0" shapeId="0" xr:uid="{F016ACF3-6D5C-4465-BE7B-92B8C17CB6CA}">
      <text>
        <t>[Threaded comment]
Your version of Excel allows you to read this threaded comment; however, any edits to it will get removed if the file is opened in a newer version of Excel. Learn more: https://go.microsoft.com/fwlink/?linkid=870924
Comment:
    Agricultural Sciences Teachers: Divided annual salary by 2,080 to estimate mean hourly wage</t>
      </text>
    </comment>
  </commentList>
</comments>
</file>

<file path=xl/sharedStrings.xml><?xml version="1.0" encoding="utf-8"?>
<sst xmlns="http://schemas.openxmlformats.org/spreadsheetml/2006/main" count="352" uniqueCount="117">
  <si>
    <t>SNAP-Ed State Plan and Annual Report Burden and Cost Estimate</t>
  </si>
  <si>
    <t>Respondent Type</t>
  </si>
  <si>
    <t>Burden Activity</t>
  </si>
  <si>
    <t>Estimated Number of Respondents</t>
  </si>
  <si>
    <t>Annual Responses per Respondent</t>
  </si>
  <si>
    <t xml:space="preserve">Total Annual Responses  </t>
  </si>
  <si>
    <t>Estimated Average Number of Hours Per Response</t>
  </si>
  <si>
    <t xml:space="preserve">Estimated Total Hours </t>
  </si>
  <si>
    <t>Base Hourly Wage</t>
  </si>
  <si>
    <t xml:space="preserve">Fully Loaded Wage (hourly wage*1.33) </t>
  </si>
  <si>
    <t xml:space="preserve">Total Annualized Cost of Respondent Burden </t>
  </si>
  <si>
    <t>Reporting</t>
  </si>
  <si>
    <t>State Agencies that Administer the Program</t>
  </si>
  <si>
    <r>
      <t>Prepare and submit SNAP-Ed State Plan Form</t>
    </r>
    <r>
      <rPr>
        <sz val="11"/>
        <color rgb="FFFF0000"/>
        <rFont val="Aptos Narrow"/>
        <family val="2"/>
        <scheme val="minor"/>
      </rPr>
      <t xml:space="preserve"> </t>
    </r>
  </si>
  <si>
    <t xml:space="preserve">Prepare and submit SNAP-Ed Annual Report Form </t>
  </si>
  <si>
    <t>Subtotal for State Agencies that Administer the Program</t>
  </si>
  <si>
    <t>Implementing Agencies -
State Government</t>
  </si>
  <si>
    <t xml:space="preserve">Prepare and submit SNAP-Ed State Plan Form </t>
  </si>
  <si>
    <t>Prepare and submit SNAP-Ed Annual Report Form</t>
  </si>
  <si>
    <t>Subtotal for Implementing Agencies - State Government</t>
  </si>
  <si>
    <t>Implementing Agencies - 
Local Government</t>
  </si>
  <si>
    <t>Prepare and submit SNAP-Ed State Plan Form</t>
  </si>
  <si>
    <t>Subtotal for Implementing Agencies - Local Government</t>
  </si>
  <si>
    <t>Implementing Agencies - 
Tribal Government</t>
  </si>
  <si>
    <t>Subtotal for Implementing Agencies - Tribal Government</t>
  </si>
  <si>
    <t> Total Estimated Reporting Burden for State/Local/Tribal Government Level</t>
  </si>
  <si>
    <t>Implementing Agencies - 
Not-For-Profit Institution</t>
  </si>
  <si>
    <t>Subtotal for Implementing Agencies - Not-For-Profit Institution</t>
  </si>
  <si>
    <t> Total Estimated Reporting Burden for Business Level</t>
  </si>
  <si>
    <t>TOTAL ESTIMATED REPORTING BURDEN</t>
  </si>
  <si>
    <t>Recordkeeping</t>
  </si>
  <si>
    <t xml:space="preserve">Review standards established in the regulation, SNAP-Ed Plan Guidance, and other FNS policy. </t>
  </si>
  <si>
    <t>Complete training</t>
  </si>
  <si>
    <t xml:space="preserve">Meet FNS fiscal recordkeeping requirements. </t>
  </si>
  <si>
    <t> Total Estimated Recordkeeping Burden for State/Local/Tribal Government Level</t>
  </si>
  <si>
    <t> Total Estimated Recordkeeping Burden for Business Level</t>
  </si>
  <si>
    <t>TOTAL ESTIMATED RECORDKEEPING BURDEN</t>
  </si>
  <si>
    <t>GRAND TOTAL FOR REPORTING AND RECORDKEEPING BURDEN</t>
  </si>
  <si>
    <t>REPORTING</t>
  </si>
  <si>
    <t>SNAP-Ed State Plan Form</t>
  </si>
  <si>
    <t>Number of Respondents</t>
  </si>
  <si>
    <t>Ave. Hours to Prepare and Submit State Plan</t>
  </si>
  <si>
    <t>Ave. Hours to Prepare and Submit Annual Report</t>
  </si>
  <si>
    <t>State Agencies</t>
  </si>
  <si>
    <t>A</t>
  </si>
  <si>
    <t>B</t>
  </si>
  <si>
    <t>C</t>
  </si>
  <si>
    <t>D</t>
  </si>
  <si>
    <t>Implementing Agencies - State Government</t>
  </si>
  <si>
    <t>WEIGHTED AVERAGE</t>
  </si>
  <si>
    <t>Implementing Agencies - Local Government</t>
  </si>
  <si>
    <t>Implementing Agencies - Tribal Government</t>
  </si>
  <si>
    <t>Implementing Agenices - Not-For-Profit Instiution</t>
  </si>
  <si>
    <t>OVERALL WEIGHTED AVE</t>
  </si>
  <si>
    <t>Implementing Agencies - Not-For-Profit Institution</t>
  </si>
  <si>
    <t>RECORDKEEPING</t>
  </si>
  <si>
    <t xml:space="preserve">Ave. Hours to Review standards established in the regulation, SNAP-Ed Plan Guidance, and other FNS policy. </t>
  </si>
  <si>
    <t>Ave. Hours to Complete training</t>
  </si>
  <si>
    <t xml:space="preserve">Ave. Hours to Meet FNS fiscal recordkeeping requirements. </t>
  </si>
  <si>
    <t>SNAP-Ed National Program Evaluation and Reporting System (N-PEARS) ICR</t>
  </si>
  <si>
    <t>Legend</t>
  </si>
  <si>
    <t>Enter Data</t>
  </si>
  <si>
    <t>Type of Respondent</t>
  </si>
  <si>
    <t>UNLOADED Loaded Hourly Wage Rate</t>
  </si>
  <si>
    <t>Data Source</t>
  </si>
  <si>
    <t>Calculation</t>
  </si>
  <si>
    <t>State agencies - Technical Staff</t>
  </si>
  <si>
    <t>Local agencies - Technical Staff</t>
  </si>
  <si>
    <t>Tribal agencies - Technical Staff</t>
  </si>
  <si>
    <t>Not-For-Profit Institutions - Technical Staff</t>
  </si>
  <si>
    <t>Occupation Code</t>
  </si>
  <si>
    <t>Occupation Title</t>
  </si>
  <si>
    <t>State Government</t>
  </si>
  <si>
    <t>11-9151</t>
  </si>
  <si>
    <t>Social and Community Services Managers</t>
  </si>
  <si>
    <t>13-0000</t>
  </si>
  <si>
    <t>Business and Financial Operations Occupations</t>
  </si>
  <si>
    <t>21-1099</t>
  </si>
  <si>
    <t>Community and Social Service Specialists</t>
  </si>
  <si>
    <t>25-1041</t>
  </si>
  <si>
    <t>Agricultural Sciences Teachers, Postsecondary</t>
  </si>
  <si>
    <t xml:space="preserve">29-1031 </t>
  </si>
  <si>
    <t>Dietitians and Nutritionists</t>
  </si>
  <si>
    <t>NUMBER OF RESPONDENTS - NUMBER OF AGENCIES</t>
  </si>
  <si>
    <t>State Agencies that currently administer the Program in their State</t>
  </si>
  <si>
    <t>Categorization</t>
  </si>
  <si>
    <t>Number of States</t>
  </si>
  <si>
    <t>Group A</t>
  </si>
  <si>
    <t>Group B</t>
  </si>
  <si>
    <t>Group C</t>
  </si>
  <si>
    <t>Group D</t>
  </si>
  <si>
    <t>Total</t>
  </si>
  <si>
    <t>Implementing Agencies</t>
  </si>
  <si>
    <t>Category</t>
  </si>
  <si>
    <t>Local Government</t>
  </si>
  <si>
    <t>Tribal Government</t>
  </si>
  <si>
    <t>Not-For-Profit Institution</t>
  </si>
  <si>
    <t>Mean Hourly Wage (all categories)</t>
  </si>
  <si>
    <t>Bureau of Labor Statistics (BLS); May 2023 National Industry-Specific Occupational Employment and Wage Estimates, NAICS 999200 - State Government, excluding schools and hospitals (OEWS Designation), web page last accessed on May 29, 2025.
Average of the following occupations:
11-9151   Social and Community Services Managers
13-0000   Business and Financial Operations Occupations
21-1099   Community and Social Service Specialists
25-1040   Life Sciences Teachers, Postsecondary
29-1031   Dietitians and Nutritionists
Refer to table below for URLs and individual hourly wages.</t>
  </si>
  <si>
    <t>Bureau of Labor Statistics (BLS); May 2023 National Industry-Specific Occupational Employment and Wage Estimates, NAICS 999300 - Local Government, excluding schools and hospitals (OEWS Designation), web page last accessed on May 29, 2025.
Average of the following occupations:
11-9151   Social and Community Services Managers
13-0000   Business and Financial Operations Occupations
21-1099   Community and Social Service Specialists
25-1040   Life Sciences Teachers, Postsecondary
29-1031   Dietitians and Nutritionists
Refer to table below for URLs and individual hourly wages.</t>
  </si>
  <si>
    <t>Bureau of Labor Statistics (BLS); May 2023 National Industry-Specific Occupational Employment and Wage Estimates, web page last accessed on May 29, 2025.
Average of the following occupations:
11-9151   Social and Community Services Managers
13-0000   Business and Financial Operations Occupations
21-1099   Community and Social Service Specialists
25-1041   Agricultural Sciences Teachers, Postsecondary
29-1031   Dietitians and Nutritionists
Refer to table below for URLs and individual hourly wages.</t>
  </si>
  <si>
    <t xml:space="preserve">Table A.15-1: Change in Burden Hours </t>
  </si>
  <si>
    <t>Respondent Type (A)</t>
  </si>
  <si>
    <t>Burden Activity (B)</t>
  </si>
  <si>
    <t>Est. No. of Respondents(C)</t>
  </si>
  <si>
    <t>Total Burden Hours</t>
  </si>
  <si>
    <t>Previously Approved Burden Hours</t>
  </si>
  <si>
    <t>Change in Burden Hours Due to an Adjustment</t>
  </si>
  <si>
    <t>Change in Burden Hours due to Program Change</t>
  </si>
  <si>
    <t>Total Difference in Burden Hours</t>
  </si>
  <si>
    <r>
      <t>Prepare and submit SNAP-Ed State Plan Form</t>
    </r>
    <r>
      <rPr>
        <sz val="9"/>
        <color rgb="FFFF0000"/>
        <rFont val="Times New Roman"/>
        <family val="1"/>
      </rPr>
      <t xml:space="preserve"> </t>
    </r>
  </si>
  <si>
    <t>Implementing Agencies -</t>
  </si>
  <si>
    <t>Review standards, SNAP-Ed Plan Guidance, and other FNS policy</t>
  </si>
  <si>
    <t xml:space="preserve">Recordkeeping requirements. </t>
  </si>
  <si>
    <t xml:space="preserve">Subtotal </t>
  </si>
  <si>
    <t xml:space="preserve">Review standards, SNAP-Ed Plan Guidance, and other FNS policy.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</si>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</sst>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000"/>
    <numFmt numFmtId="166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i/>
      <sz val="9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3" fontId="0" fillId="0" borderId="4" xfId="0" applyNumberForma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3" fontId="0" fillId="0" borderId="1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0" fontId="0" fillId="5" borderId="14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4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6" fillId="4" borderId="4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center" vertical="center"/>
    </xf>
    <xf numFmtId="44" fontId="3" fillId="2" borderId="8" xfId="1" applyFont="1" applyFill="1" applyBorder="1" applyAlignment="1">
      <alignment horizontal="center" vertical="center"/>
    </xf>
    <xf numFmtId="3" fontId="6" fillId="4" borderId="12" xfId="0" applyNumberFormat="1" applyFont="1" applyFill="1" applyBorder="1" applyAlignment="1">
      <alignment horizontal="center" vertical="center"/>
    </xf>
    <xf numFmtId="44" fontId="6" fillId="4" borderId="12" xfId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6" borderId="4" xfId="0" applyFill="1" applyBorder="1" applyAlignment="1">
      <alignment wrapText="1"/>
    </xf>
    <xf numFmtId="0" fontId="0" fillId="0" borderId="4" xfId="0" applyBorder="1"/>
    <xf numFmtId="0" fontId="3" fillId="7" borderId="4" xfId="0" applyFont="1" applyFill="1" applyBorder="1" applyAlignment="1">
      <alignment wrapText="1"/>
    </xf>
    <xf numFmtId="3" fontId="10" fillId="0" borderId="1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4" xfId="0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9" fontId="0" fillId="0" borderId="0" xfId="2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4" xfId="0" applyFill="1" applyBorder="1"/>
    <xf numFmtId="0" fontId="0" fillId="8" borderId="25" xfId="0" applyFill="1" applyBorder="1"/>
    <xf numFmtId="0" fontId="0" fillId="8" borderId="23" xfId="0" applyFill="1" applyBorder="1"/>
    <xf numFmtId="0" fontId="0" fillId="6" borderId="23" xfId="0" applyFill="1" applyBorder="1" applyAlignment="1">
      <alignment wrapText="1"/>
    </xf>
    <xf numFmtId="0" fontId="0" fillId="0" borderId="23" xfId="0" applyBorder="1"/>
    <xf numFmtId="0" fontId="0" fillId="0" borderId="19" xfId="0" applyBorder="1"/>
    <xf numFmtId="0" fontId="3" fillId="0" borderId="0" xfId="0" applyFont="1" applyAlignment="1">
      <alignment horizontal="center" vertical="center"/>
    </xf>
    <xf numFmtId="0" fontId="2" fillId="0" borderId="0" xfId="0" applyFont="1"/>
    <xf numFmtId="164" fontId="7" fillId="0" borderId="4" xfId="0" applyNumberFormat="1" applyFont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66" fontId="0" fillId="0" borderId="4" xfId="0" applyNumberFormat="1" applyBorder="1"/>
    <xf numFmtId="1" fontId="0" fillId="0" borderId="4" xfId="0" applyNumberFormat="1" applyBorder="1"/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center"/>
    </xf>
    <xf numFmtId="3" fontId="18" fillId="10" borderId="31" xfId="0" applyNumberFormat="1" applyFont="1" applyFill="1" applyBorder="1" applyAlignment="1">
      <alignment horizontal="center" vertical="center"/>
    </xf>
    <xf numFmtId="3" fontId="16" fillId="10" borderId="31" xfId="0" applyNumberFormat="1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horizontal="right" vertical="center" wrapText="1"/>
    </xf>
    <xf numFmtId="0" fontId="15" fillId="9" borderId="31" xfId="0" applyFont="1" applyFill="1" applyBorder="1" applyAlignment="1">
      <alignment horizontal="center" vertical="center"/>
    </xf>
    <xf numFmtId="3" fontId="15" fillId="9" borderId="31" xfId="0" applyNumberFormat="1" applyFont="1" applyFill="1" applyBorder="1" applyAlignment="1">
      <alignment horizontal="center" vertical="center"/>
    </xf>
    <xf numFmtId="3" fontId="16" fillId="0" borderId="31" xfId="0" applyNumberFormat="1" applyFont="1" applyBorder="1" applyAlignment="1">
      <alignment horizontal="right" vertical="center" wrapText="1"/>
    </xf>
    <xf numFmtId="3" fontId="16" fillId="10" borderId="31" xfId="0" applyNumberFormat="1" applyFont="1" applyFill="1" applyBorder="1" applyAlignment="1">
      <alignment horizontal="right" vertical="center" wrapText="1"/>
    </xf>
    <xf numFmtId="0" fontId="16" fillId="11" borderId="31" xfId="0" applyFont="1" applyFill="1" applyBorder="1" applyAlignment="1">
      <alignment vertical="center" wrapText="1"/>
    </xf>
    <xf numFmtId="3" fontId="15" fillId="9" borderId="31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right" vertical="center" wrapText="1"/>
    </xf>
    <xf numFmtId="0" fontId="15" fillId="9" borderId="35" xfId="0" applyFont="1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lford, Brenda - FNS" id="{E9B0FFAF-AFB8-41AB-B12B-84AA2EF620A1}" userId="S::Brenda.Wolford@usda.gov::810a8834-2272-48c1-9ef3-fc6abeadc2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5-03-31T15:03:55.80" personId="{E9B0FFAF-AFB8-41AB-B12B-84AA2EF620A1}" id="{F016ACF3-6D5C-4465-BE7B-92B8C17CB6CA}">
    <text>Agricultural Sciences Teachers: Divided annual salary by 2,080 to estimate mean hourly wage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3FDB-A1A1-4752-B7FB-EA4ADF4633B9}">
  <dimension ref="B2:K50"/>
  <sheetViews>
    <sheetView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F51" sqref="F51"/>
    </sheetView>
  </sheetViews>
  <sheetFormatPr defaultRowHeight="15" x14ac:dyDescent="0.25"/>
  <cols>
    <col min="2" max="2" width="16.85546875" customWidth="1"/>
    <col min="3" max="3" width="17.42578125" customWidth="1"/>
    <col min="4" max="4" width="15.85546875" customWidth="1"/>
    <col min="5" max="5" width="12.42578125" customWidth="1"/>
    <col min="6" max="6" width="11.5703125" customWidth="1"/>
    <col min="7" max="7" width="16.140625" customWidth="1"/>
    <col min="8" max="8" width="9.85546875" customWidth="1"/>
    <col min="10" max="10" width="11.42578125" customWidth="1"/>
    <col min="11" max="11" width="18.5703125" customWidth="1"/>
  </cols>
  <sheetData>
    <row r="2" spans="2:11" x14ac:dyDescent="0.2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75" x14ac:dyDescent="0.25"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4" t="s">
        <v>8</v>
      </c>
      <c r="J3" s="15" t="s">
        <v>9</v>
      </c>
      <c r="K3" s="15" t="s">
        <v>10</v>
      </c>
    </row>
    <row r="4" spans="2:11" ht="21" customHeight="1" x14ac:dyDescent="0.2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45" x14ac:dyDescent="0.25">
      <c r="B5" s="72" t="s">
        <v>12</v>
      </c>
      <c r="C5" s="9" t="s">
        <v>13</v>
      </c>
      <c r="D5" s="10">
        <v>53</v>
      </c>
      <c r="E5" s="10">
        <v>1</v>
      </c>
      <c r="F5" s="10">
        <f>D5*E5</f>
        <v>53</v>
      </c>
      <c r="G5" s="44">
        <v>114</v>
      </c>
      <c r="H5" s="10">
        <f>F5*G5</f>
        <v>6042</v>
      </c>
      <c r="I5" s="31">
        <f>'Labor Rates'!B4</f>
        <v>39.36</v>
      </c>
      <c r="J5" s="31">
        <f>I5*1.33</f>
        <v>52.348800000000004</v>
      </c>
      <c r="K5" s="31">
        <f>H5*J5</f>
        <v>316291.44960000005</v>
      </c>
    </row>
    <row r="6" spans="2:11" ht="60" x14ac:dyDescent="0.25">
      <c r="B6" s="72"/>
      <c r="C6" s="2" t="s">
        <v>14</v>
      </c>
      <c r="D6" s="3">
        <v>53</v>
      </c>
      <c r="E6" s="3">
        <v>1</v>
      </c>
      <c r="F6" s="10">
        <f t="shared" ref="F6:F19" si="0">D6*E6</f>
        <v>53</v>
      </c>
      <c r="G6" s="45">
        <v>24</v>
      </c>
      <c r="H6" s="10">
        <f t="shared" ref="H6:H19" si="1">F6*G6</f>
        <v>1272</v>
      </c>
      <c r="I6" s="32">
        <f>'Labor Rates'!B4</f>
        <v>39.36</v>
      </c>
      <c r="J6" s="31">
        <f t="shared" ref="J6:J15" si="2">I6*1.33</f>
        <v>52.348800000000004</v>
      </c>
      <c r="K6" s="31">
        <f t="shared" ref="K6:K15" si="3">H6*J6</f>
        <v>66587.673600000009</v>
      </c>
    </row>
    <row r="7" spans="2:11" ht="60" x14ac:dyDescent="0.25">
      <c r="B7" s="73"/>
      <c r="C7" s="17" t="s">
        <v>15</v>
      </c>
      <c r="D7" s="18">
        <f>'Number of Agencies'!B11</f>
        <v>53</v>
      </c>
      <c r="E7" s="18"/>
      <c r="F7" s="37">
        <f>SUM(F5:F6)</f>
        <v>106</v>
      </c>
      <c r="G7" s="47"/>
      <c r="H7" s="37">
        <f>SUM(H5:H6)</f>
        <v>7314</v>
      </c>
      <c r="I7" s="33"/>
      <c r="J7" s="38"/>
      <c r="K7" s="38">
        <f>SUM(K5:K6)</f>
        <v>382879.12320000003</v>
      </c>
    </row>
    <row r="8" spans="2:11" ht="45" x14ac:dyDescent="0.25">
      <c r="B8" s="71" t="s">
        <v>16</v>
      </c>
      <c r="C8" s="2" t="s">
        <v>17</v>
      </c>
      <c r="D8" s="3">
        <v>93</v>
      </c>
      <c r="E8" s="3">
        <v>1</v>
      </c>
      <c r="F8" s="10">
        <f t="shared" si="0"/>
        <v>93</v>
      </c>
      <c r="G8" s="45">
        <v>525</v>
      </c>
      <c r="H8" s="10">
        <f>F8*G8</f>
        <v>48825</v>
      </c>
      <c r="I8" s="32">
        <f>'Labor Rates'!B5</f>
        <v>39.36</v>
      </c>
      <c r="J8" s="31">
        <f t="shared" si="2"/>
        <v>52.348800000000004</v>
      </c>
      <c r="K8" s="31">
        <f t="shared" si="3"/>
        <v>2555930.16</v>
      </c>
    </row>
    <row r="9" spans="2:11" ht="60" x14ac:dyDescent="0.25">
      <c r="B9" s="72"/>
      <c r="C9" s="2" t="s">
        <v>18</v>
      </c>
      <c r="D9" s="3">
        <v>93</v>
      </c>
      <c r="E9" s="3">
        <v>1</v>
      </c>
      <c r="F9" s="10">
        <f t="shared" si="0"/>
        <v>93</v>
      </c>
      <c r="G9" s="45">
        <v>248</v>
      </c>
      <c r="H9" s="10">
        <f t="shared" si="1"/>
        <v>23064</v>
      </c>
      <c r="I9" s="32">
        <f>'Labor Rates'!B5</f>
        <v>39.36</v>
      </c>
      <c r="J9" s="31">
        <f t="shared" si="2"/>
        <v>52.348800000000004</v>
      </c>
      <c r="K9" s="31">
        <f t="shared" si="3"/>
        <v>1207372.7232000001</v>
      </c>
    </row>
    <row r="10" spans="2:11" ht="60" x14ac:dyDescent="0.25">
      <c r="B10" s="73"/>
      <c r="C10" s="17" t="s">
        <v>19</v>
      </c>
      <c r="D10" s="18">
        <f>'Number of Agencies'!B20</f>
        <v>93</v>
      </c>
      <c r="E10" s="18"/>
      <c r="F10" s="37">
        <f>SUM(F8:F9)</f>
        <v>186</v>
      </c>
      <c r="G10" s="47"/>
      <c r="H10" s="37">
        <f>SUM(H8:H9)</f>
        <v>71889</v>
      </c>
      <c r="I10" s="33"/>
      <c r="J10" s="38"/>
      <c r="K10" s="38">
        <f>SUM(K8:K9)</f>
        <v>3763302.8832</v>
      </c>
    </row>
    <row r="11" spans="2:11" ht="45" x14ac:dyDescent="0.25">
      <c r="B11" s="71" t="s">
        <v>20</v>
      </c>
      <c r="C11" s="2" t="s">
        <v>21</v>
      </c>
      <c r="D11" s="3">
        <v>1</v>
      </c>
      <c r="E11" s="3">
        <v>1</v>
      </c>
      <c r="F11" s="10">
        <f t="shared" si="0"/>
        <v>1</v>
      </c>
      <c r="G11" s="45">
        <v>15</v>
      </c>
      <c r="H11" s="10">
        <f t="shared" si="1"/>
        <v>15</v>
      </c>
      <c r="I11" s="32">
        <f>'Labor Rates'!B5</f>
        <v>39.36</v>
      </c>
      <c r="J11" s="31">
        <f t="shared" si="2"/>
        <v>52.348800000000004</v>
      </c>
      <c r="K11" s="31">
        <f t="shared" si="3"/>
        <v>785.23200000000008</v>
      </c>
    </row>
    <row r="12" spans="2:11" ht="60" x14ac:dyDescent="0.25">
      <c r="B12" s="72"/>
      <c r="C12" s="2" t="s">
        <v>18</v>
      </c>
      <c r="D12" s="3">
        <v>1</v>
      </c>
      <c r="E12" s="3">
        <v>1</v>
      </c>
      <c r="F12" s="10">
        <f t="shared" si="0"/>
        <v>1</v>
      </c>
      <c r="G12" s="45">
        <v>7</v>
      </c>
      <c r="H12" s="10">
        <f t="shared" si="1"/>
        <v>7</v>
      </c>
      <c r="I12" s="32">
        <f>'Labor Rates'!B5</f>
        <v>39.36</v>
      </c>
      <c r="J12" s="31">
        <f t="shared" si="2"/>
        <v>52.348800000000004</v>
      </c>
      <c r="K12" s="31">
        <f t="shared" si="3"/>
        <v>366.44160000000005</v>
      </c>
    </row>
    <row r="13" spans="2:11" ht="60" x14ac:dyDescent="0.25">
      <c r="B13" s="73"/>
      <c r="C13" s="17" t="s">
        <v>22</v>
      </c>
      <c r="D13" s="18">
        <f>'Number of Agencies'!C20</f>
        <v>1</v>
      </c>
      <c r="E13" s="18"/>
      <c r="F13" s="37">
        <f>SUM(F11:F12)</f>
        <v>2</v>
      </c>
      <c r="G13" s="47"/>
      <c r="H13" s="37">
        <f>SUM(H11:H12)</f>
        <v>22</v>
      </c>
      <c r="I13" s="33"/>
      <c r="J13" s="38"/>
      <c r="K13" s="38">
        <f>SUM(K11:K12)</f>
        <v>1151.6736000000001</v>
      </c>
    </row>
    <row r="14" spans="2:11" ht="45" x14ac:dyDescent="0.25">
      <c r="B14" s="74" t="s">
        <v>23</v>
      </c>
      <c r="C14" s="2" t="s">
        <v>21</v>
      </c>
      <c r="D14" s="3">
        <v>10</v>
      </c>
      <c r="E14" s="3">
        <v>1</v>
      </c>
      <c r="F14" s="10">
        <f t="shared" si="0"/>
        <v>10</v>
      </c>
      <c r="G14" s="45">
        <v>28</v>
      </c>
      <c r="H14" s="10">
        <f t="shared" si="1"/>
        <v>280</v>
      </c>
      <c r="I14" s="32">
        <f>'Labor Rates'!B6</f>
        <v>39.36</v>
      </c>
      <c r="J14" s="31">
        <f t="shared" si="2"/>
        <v>52.348800000000004</v>
      </c>
      <c r="K14" s="31">
        <f t="shared" si="3"/>
        <v>14657.664000000001</v>
      </c>
    </row>
    <row r="15" spans="2:11" ht="60" x14ac:dyDescent="0.25">
      <c r="B15" s="75"/>
      <c r="C15" s="2" t="s">
        <v>18</v>
      </c>
      <c r="D15" s="3">
        <v>10</v>
      </c>
      <c r="E15" s="3">
        <v>1</v>
      </c>
      <c r="F15" s="10">
        <f t="shared" si="0"/>
        <v>10</v>
      </c>
      <c r="G15" s="45">
        <v>12</v>
      </c>
      <c r="H15" s="10">
        <f t="shared" si="1"/>
        <v>120</v>
      </c>
      <c r="I15" s="32">
        <f>'Labor Rates'!B6</f>
        <v>39.36</v>
      </c>
      <c r="J15" s="31">
        <f t="shared" si="2"/>
        <v>52.348800000000004</v>
      </c>
      <c r="K15" s="31">
        <f t="shared" si="3"/>
        <v>6281.8560000000007</v>
      </c>
    </row>
    <row r="16" spans="2:11" ht="60" x14ac:dyDescent="0.25">
      <c r="B16" s="76"/>
      <c r="C16" s="8" t="s">
        <v>24</v>
      </c>
      <c r="D16" s="18">
        <f>'Number of Agencies'!D20</f>
        <v>10</v>
      </c>
      <c r="E16" s="18"/>
      <c r="F16" s="37">
        <f>SUM(F14:F15)</f>
        <v>20</v>
      </c>
      <c r="G16" s="47"/>
      <c r="H16" s="37">
        <f>SUM(H14:H15)</f>
        <v>400</v>
      </c>
      <c r="I16" s="33"/>
      <c r="J16" s="38"/>
      <c r="K16" s="38">
        <f>SUM(K14:K15)</f>
        <v>20939.52</v>
      </c>
    </row>
    <row r="17" spans="2:11" ht="35.1" customHeight="1" x14ac:dyDescent="0.25">
      <c r="B17" s="81" t="s">
        <v>25</v>
      </c>
      <c r="C17" s="82"/>
      <c r="D17" s="4">
        <f>D7+D10+D13+D16</f>
        <v>157</v>
      </c>
      <c r="E17" s="4">
        <f>F17/D17</f>
        <v>2</v>
      </c>
      <c r="F17" s="16">
        <f>F7+F10+F13+F16</f>
        <v>314</v>
      </c>
      <c r="G17" s="46">
        <f>H17/F17</f>
        <v>253.58280254777071</v>
      </c>
      <c r="H17" s="16">
        <f>H7+H10+H13+H16</f>
        <v>79625</v>
      </c>
      <c r="I17" s="34"/>
      <c r="J17" s="34"/>
      <c r="K17" s="34">
        <f>K7+K10+K13+K16</f>
        <v>4168273.2</v>
      </c>
    </row>
    <row r="18" spans="2:11" ht="45" x14ac:dyDescent="0.25">
      <c r="B18" s="71" t="s">
        <v>26</v>
      </c>
      <c r="C18" s="2" t="s">
        <v>21</v>
      </c>
      <c r="D18" s="3">
        <v>40</v>
      </c>
      <c r="E18" s="3">
        <v>1</v>
      </c>
      <c r="F18" s="10">
        <f>D18*E18</f>
        <v>40</v>
      </c>
      <c r="G18" s="45">
        <v>296</v>
      </c>
      <c r="H18" s="10">
        <f>F18*G18</f>
        <v>11840</v>
      </c>
      <c r="I18" s="32">
        <f>'Labor Rates'!B7</f>
        <v>39.36</v>
      </c>
      <c r="J18" s="32">
        <f>I18*1.33</f>
        <v>52.348800000000004</v>
      </c>
      <c r="K18" s="32">
        <f>H18*J18</f>
        <v>619809.79200000002</v>
      </c>
    </row>
    <row r="19" spans="2:11" ht="60" x14ac:dyDescent="0.25">
      <c r="B19" s="72"/>
      <c r="C19" s="2" t="s">
        <v>18</v>
      </c>
      <c r="D19" s="3">
        <v>40</v>
      </c>
      <c r="E19" s="3">
        <v>1</v>
      </c>
      <c r="F19" s="10">
        <f t="shared" si="0"/>
        <v>40</v>
      </c>
      <c r="G19" s="45">
        <v>137</v>
      </c>
      <c r="H19" s="10">
        <f t="shared" si="1"/>
        <v>5480</v>
      </c>
      <c r="I19" s="32">
        <f>'Labor Rates'!B7</f>
        <v>39.36</v>
      </c>
      <c r="J19" s="32">
        <f>I19*1.33</f>
        <v>52.348800000000004</v>
      </c>
      <c r="K19" s="32">
        <f>H19*J19</f>
        <v>286871.424</v>
      </c>
    </row>
    <row r="20" spans="2:11" ht="75" x14ac:dyDescent="0.25">
      <c r="B20" s="73"/>
      <c r="C20" s="8" t="s">
        <v>27</v>
      </c>
      <c r="D20" s="18">
        <f>'Number of Agencies'!E20</f>
        <v>40</v>
      </c>
      <c r="E20" s="18"/>
      <c r="F20" s="37">
        <f>SUM(F18:F19)</f>
        <v>80</v>
      </c>
      <c r="G20" s="47"/>
      <c r="H20" s="37">
        <f>SUM(H18:H19)</f>
        <v>17320</v>
      </c>
      <c r="I20" s="33"/>
      <c r="J20" s="33"/>
      <c r="K20" s="33">
        <f>SUM(K18:K19)</f>
        <v>906681.21600000001</v>
      </c>
    </row>
    <row r="21" spans="2:11" ht="29.45" customHeight="1" x14ac:dyDescent="0.25">
      <c r="B21" s="81" t="s">
        <v>28</v>
      </c>
      <c r="C21" s="82"/>
      <c r="D21" s="4">
        <f>D20</f>
        <v>40</v>
      </c>
      <c r="E21" s="4">
        <f>F21/D21</f>
        <v>2</v>
      </c>
      <c r="F21" s="16">
        <f>F20</f>
        <v>80</v>
      </c>
      <c r="G21" s="46">
        <f>H21/F21</f>
        <v>216.5</v>
      </c>
      <c r="H21" s="16">
        <f>H20</f>
        <v>17320</v>
      </c>
      <c r="I21" s="34"/>
      <c r="J21" s="34"/>
      <c r="K21" s="34">
        <f t="shared" ref="K21" si="4">K20</f>
        <v>906681.21600000001</v>
      </c>
    </row>
    <row r="22" spans="2:11" ht="22.5" customHeight="1" x14ac:dyDescent="0.25">
      <c r="B22" s="81" t="s">
        <v>29</v>
      </c>
      <c r="C22" s="82"/>
      <c r="D22" s="4">
        <f>SUM(D17+D21)</f>
        <v>197</v>
      </c>
      <c r="E22" s="4">
        <f>F22/D22</f>
        <v>2</v>
      </c>
      <c r="F22" s="16">
        <f>F17+F21</f>
        <v>394</v>
      </c>
      <c r="G22" s="46">
        <f>H22/F22</f>
        <v>246.05329949238578</v>
      </c>
      <c r="H22" s="16">
        <f>H17+H21</f>
        <v>96945</v>
      </c>
      <c r="I22" s="34"/>
      <c r="J22" s="34"/>
      <c r="K22" s="34">
        <f>SUM(K17+K21)</f>
        <v>5074954.4160000002</v>
      </c>
    </row>
    <row r="23" spans="2:11" x14ac:dyDescent="0.25">
      <c r="B23" s="83" t="s">
        <v>30</v>
      </c>
      <c r="C23" s="84"/>
      <c r="D23" s="84"/>
      <c r="E23" s="84"/>
      <c r="F23" s="84"/>
      <c r="G23" s="84"/>
      <c r="H23" s="84"/>
      <c r="I23" s="84"/>
      <c r="J23" s="84"/>
      <c r="K23" s="85"/>
    </row>
    <row r="24" spans="2:11" x14ac:dyDescent="0.25">
      <c r="B24" s="86"/>
      <c r="C24" s="87"/>
      <c r="D24" s="87"/>
      <c r="E24" s="87"/>
      <c r="F24" s="87"/>
      <c r="G24" s="87"/>
      <c r="H24" s="87"/>
      <c r="I24" s="87"/>
      <c r="J24" s="87"/>
      <c r="K24" s="88"/>
    </row>
    <row r="25" spans="2:11" ht="85.5" customHeight="1" x14ac:dyDescent="0.25">
      <c r="B25" s="71" t="s">
        <v>12</v>
      </c>
      <c r="C25" s="5" t="s">
        <v>31</v>
      </c>
      <c r="D25" s="3">
        <v>53</v>
      </c>
      <c r="E25" s="3">
        <v>4</v>
      </c>
      <c r="F25" s="3">
        <f>D25*E25</f>
        <v>212</v>
      </c>
      <c r="G25" s="45">
        <v>39</v>
      </c>
      <c r="H25" s="3">
        <f>F25*G25</f>
        <v>8268</v>
      </c>
      <c r="I25" s="32">
        <f>'Labor Rates'!B4</f>
        <v>39.36</v>
      </c>
      <c r="J25" s="32">
        <f>I25*1.33</f>
        <v>52.348800000000004</v>
      </c>
      <c r="K25" s="32">
        <f>H25*J25</f>
        <v>432819.87840000005</v>
      </c>
    </row>
    <row r="26" spans="2:11" x14ac:dyDescent="0.25">
      <c r="B26" s="72"/>
      <c r="C26" s="5" t="s">
        <v>32</v>
      </c>
      <c r="D26" s="3">
        <v>21</v>
      </c>
      <c r="E26" s="3">
        <v>1</v>
      </c>
      <c r="F26" s="3">
        <f>D26*E26</f>
        <v>21</v>
      </c>
      <c r="G26" s="45">
        <v>3</v>
      </c>
      <c r="H26" s="3">
        <f>F26*G26</f>
        <v>63</v>
      </c>
      <c r="I26" s="32">
        <f>'Labor Rates'!B4</f>
        <v>39.36</v>
      </c>
      <c r="J26" s="32">
        <f>I26*1.33</f>
        <v>52.348800000000004</v>
      </c>
      <c r="K26" s="32">
        <f>H26*J26</f>
        <v>3297.9744000000001</v>
      </c>
    </row>
    <row r="27" spans="2:11" ht="45" x14ac:dyDescent="0.25">
      <c r="B27" s="72"/>
      <c r="C27" s="5" t="s">
        <v>33</v>
      </c>
      <c r="D27" s="3">
        <v>53</v>
      </c>
      <c r="E27" s="3">
        <v>4</v>
      </c>
      <c r="F27" s="3">
        <f>D27*E27</f>
        <v>212</v>
      </c>
      <c r="G27" s="45">
        <v>26</v>
      </c>
      <c r="H27" s="3">
        <f>F27*G27</f>
        <v>5512</v>
      </c>
      <c r="I27" s="32">
        <f>'Labor Rates'!B4</f>
        <v>39.36</v>
      </c>
      <c r="J27" s="32">
        <f>I27*1.33</f>
        <v>52.348800000000004</v>
      </c>
      <c r="K27" s="32">
        <f>H27*J27</f>
        <v>288546.58560000005</v>
      </c>
    </row>
    <row r="28" spans="2:11" ht="60" x14ac:dyDescent="0.25">
      <c r="B28" s="73"/>
      <c r="C28" s="17" t="s">
        <v>15</v>
      </c>
      <c r="D28" s="18">
        <f>'Number of Agencies'!B11</f>
        <v>53</v>
      </c>
      <c r="E28" s="18"/>
      <c r="F28" s="18">
        <f>SUM(F25:F27)</f>
        <v>445</v>
      </c>
      <c r="G28" s="47"/>
      <c r="H28" s="18">
        <f>SUM(H25:H27)</f>
        <v>13843</v>
      </c>
      <c r="I28" s="33"/>
      <c r="J28" s="33"/>
      <c r="K28" s="33">
        <f>SUM(K25:K27)</f>
        <v>724664.4384000001</v>
      </c>
    </row>
    <row r="29" spans="2:11" ht="84.75" customHeight="1" x14ac:dyDescent="0.25">
      <c r="B29" s="71" t="s">
        <v>16</v>
      </c>
      <c r="C29" s="5" t="s">
        <v>31</v>
      </c>
      <c r="D29" s="3">
        <v>93</v>
      </c>
      <c r="E29" s="3">
        <v>4</v>
      </c>
      <c r="F29" s="3">
        <f>D29*E29</f>
        <v>372</v>
      </c>
      <c r="G29" s="45">
        <v>91</v>
      </c>
      <c r="H29" s="3">
        <f>F29*G29</f>
        <v>33852</v>
      </c>
      <c r="I29" s="32">
        <f>'Labor Rates'!B5</f>
        <v>39.36</v>
      </c>
      <c r="J29" s="32">
        <f>I29*1.33</f>
        <v>52.348800000000004</v>
      </c>
      <c r="K29" s="32">
        <f>H29*J29</f>
        <v>1772111.5776000002</v>
      </c>
    </row>
    <row r="30" spans="2:11" x14ac:dyDescent="0.25">
      <c r="B30" s="72"/>
      <c r="C30" s="5" t="s">
        <v>32</v>
      </c>
      <c r="D30" s="3">
        <v>67</v>
      </c>
      <c r="E30" s="3">
        <v>1</v>
      </c>
      <c r="F30" s="3">
        <f t="shared" ref="F30:F31" si="5">D30*E30</f>
        <v>67</v>
      </c>
      <c r="G30" s="45">
        <v>3</v>
      </c>
      <c r="H30" s="3">
        <f>F30*G30</f>
        <v>201</v>
      </c>
      <c r="I30" s="32">
        <f>'Labor Rates'!B5</f>
        <v>39.36</v>
      </c>
      <c r="J30" s="32">
        <f>I30*1.33</f>
        <v>52.348800000000004</v>
      </c>
      <c r="K30" s="32">
        <f>H30*J30</f>
        <v>10522.1088</v>
      </c>
    </row>
    <row r="31" spans="2:11" ht="45" x14ac:dyDescent="0.25">
      <c r="B31" s="72"/>
      <c r="C31" s="5" t="s">
        <v>33</v>
      </c>
      <c r="D31" s="3">
        <v>93</v>
      </c>
      <c r="E31" s="3">
        <v>4</v>
      </c>
      <c r="F31" s="3">
        <f t="shared" si="5"/>
        <v>372</v>
      </c>
      <c r="G31" s="45">
        <v>39</v>
      </c>
      <c r="H31" s="3">
        <f>F31*G31</f>
        <v>14508</v>
      </c>
      <c r="I31" s="32">
        <f>'Labor Rates'!B5</f>
        <v>39.36</v>
      </c>
      <c r="J31" s="32">
        <f>I31*1.33</f>
        <v>52.348800000000004</v>
      </c>
      <c r="K31" s="32">
        <f>H31*J31</f>
        <v>759476.39040000003</v>
      </c>
    </row>
    <row r="32" spans="2:11" ht="60" x14ac:dyDescent="0.25">
      <c r="B32" s="73"/>
      <c r="C32" s="17" t="s">
        <v>19</v>
      </c>
      <c r="D32" s="18">
        <f>'Number of Agencies'!B20</f>
        <v>93</v>
      </c>
      <c r="E32" s="18"/>
      <c r="F32" s="18">
        <f>SUM(F29:F31)</f>
        <v>811</v>
      </c>
      <c r="G32" s="47"/>
      <c r="H32" s="18">
        <f>SUM(H29:H31)</f>
        <v>48561</v>
      </c>
      <c r="I32" s="33"/>
      <c r="J32" s="33"/>
      <c r="K32" s="33">
        <f>SUM(K29:K31)</f>
        <v>2542110.0768000004</v>
      </c>
    </row>
    <row r="33" spans="2:11" ht="90" x14ac:dyDescent="0.25">
      <c r="B33" s="71" t="s">
        <v>20</v>
      </c>
      <c r="C33" s="5" t="s">
        <v>31</v>
      </c>
      <c r="D33" s="3">
        <v>1</v>
      </c>
      <c r="E33" s="3">
        <v>4</v>
      </c>
      <c r="F33" s="3">
        <f>D33*E33</f>
        <v>4</v>
      </c>
      <c r="G33" s="45">
        <v>3</v>
      </c>
      <c r="H33" s="3">
        <f>F33*G33</f>
        <v>12</v>
      </c>
      <c r="I33" s="32">
        <f>'Labor Rates'!B5</f>
        <v>39.36</v>
      </c>
      <c r="J33" s="32">
        <f>I33*1.33</f>
        <v>52.348800000000004</v>
      </c>
      <c r="K33" s="32">
        <f>H33*J33</f>
        <v>628.18560000000002</v>
      </c>
    </row>
    <row r="34" spans="2:11" x14ac:dyDescent="0.25">
      <c r="B34" s="72"/>
      <c r="C34" s="5" t="s">
        <v>32</v>
      </c>
      <c r="D34" s="3">
        <v>2</v>
      </c>
      <c r="E34" s="3">
        <v>1</v>
      </c>
      <c r="F34" s="3">
        <f>D34*E34</f>
        <v>2</v>
      </c>
      <c r="G34" s="45">
        <v>69</v>
      </c>
      <c r="H34" s="3">
        <f>F34*G34</f>
        <v>138</v>
      </c>
      <c r="I34" s="32">
        <f>'Labor Rates'!B5</f>
        <v>39.36</v>
      </c>
      <c r="J34" s="32">
        <f>I34*1.33</f>
        <v>52.348800000000004</v>
      </c>
      <c r="K34" s="32">
        <f>H34*J34</f>
        <v>7224.1344000000008</v>
      </c>
    </row>
    <row r="35" spans="2:11" ht="45" x14ac:dyDescent="0.25">
      <c r="B35" s="72"/>
      <c r="C35" s="5" t="s">
        <v>33</v>
      </c>
      <c r="D35" s="3">
        <v>1</v>
      </c>
      <c r="E35" s="3">
        <v>4</v>
      </c>
      <c r="F35" s="3">
        <f>D35*E35</f>
        <v>4</v>
      </c>
      <c r="G35" s="45">
        <v>69</v>
      </c>
      <c r="H35" s="3">
        <f>F35*G35</f>
        <v>276</v>
      </c>
      <c r="I35" s="32">
        <f>'Labor Rates'!B5</f>
        <v>39.36</v>
      </c>
      <c r="J35" s="32">
        <f>I35*1.33</f>
        <v>52.348800000000004</v>
      </c>
      <c r="K35" s="32">
        <f>H35*J35</f>
        <v>14448.268800000002</v>
      </c>
    </row>
    <row r="36" spans="2:11" ht="60" x14ac:dyDescent="0.25">
      <c r="B36" s="73"/>
      <c r="C36" s="17" t="s">
        <v>22</v>
      </c>
      <c r="D36" s="18">
        <f>'Number of Agencies'!C20</f>
        <v>1</v>
      </c>
      <c r="E36" s="18"/>
      <c r="F36" s="18">
        <f>SUM(F33:F35)</f>
        <v>10</v>
      </c>
      <c r="G36" s="47"/>
      <c r="H36" s="18">
        <f>SUM(H33:H35)</f>
        <v>426</v>
      </c>
      <c r="I36" s="33"/>
      <c r="J36" s="33"/>
      <c r="K36" s="33">
        <f>SUM(K33:K35)</f>
        <v>22300.588800000001</v>
      </c>
    </row>
    <row r="37" spans="2:11" ht="90" x14ac:dyDescent="0.25">
      <c r="B37" s="74" t="s">
        <v>23</v>
      </c>
      <c r="C37" s="5" t="s">
        <v>31</v>
      </c>
      <c r="D37" s="3">
        <v>10</v>
      </c>
      <c r="E37" s="3">
        <v>4</v>
      </c>
      <c r="F37" s="3">
        <f>D37*E37</f>
        <v>40</v>
      </c>
      <c r="G37" s="45">
        <v>21</v>
      </c>
      <c r="H37" s="3">
        <f>F37*G37</f>
        <v>840</v>
      </c>
      <c r="I37" s="32">
        <f>'Labor Rates'!B6</f>
        <v>39.36</v>
      </c>
      <c r="J37" s="32">
        <f>I37*1.33</f>
        <v>52.348800000000004</v>
      </c>
      <c r="K37" s="32">
        <f>H37*J37</f>
        <v>43972.992000000006</v>
      </c>
    </row>
    <row r="38" spans="2:11" x14ac:dyDescent="0.25">
      <c r="B38" s="75"/>
      <c r="C38" s="5" t="s">
        <v>32</v>
      </c>
      <c r="D38" s="3">
        <v>9</v>
      </c>
      <c r="E38" s="3">
        <v>1</v>
      </c>
      <c r="F38" s="3">
        <f t="shared" ref="F38:F39" si="6">D38*E38</f>
        <v>9</v>
      </c>
      <c r="G38" s="45">
        <v>3</v>
      </c>
      <c r="H38" s="3">
        <f>F38*G38</f>
        <v>27</v>
      </c>
      <c r="I38" s="32">
        <f>'Labor Rates'!B6</f>
        <v>39.36</v>
      </c>
      <c r="J38" s="32">
        <f>I38*1.33</f>
        <v>52.348800000000004</v>
      </c>
      <c r="K38" s="32">
        <f>H38*J38</f>
        <v>1413.4176000000002</v>
      </c>
    </row>
    <row r="39" spans="2:11" ht="45" x14ac:dyDescent="0.25">
      <c r="B39" s="75"/>
      <c r="C39" s="5" t="s">
        <v>33</v>
      </c>
      <c r="D39" s="3">
        <v>10</v>
      </c>
      <c r="E39" s="3">
        <v>4</v>
      </c>
      <c r="F39" s="3">
        <f t="shared" si="6"/>
        <v>40</v>
      </c>
      <c r="G39" s="45">
        <v>63</v>
      </c>
      <c r="H39" s="3">
        <f>F39*G39</f>
        <v>2520</v>
      </c>
      <c r="I39" s="32">
        <f>'Labor Rates'!B6</f>
        <v>39.36</v>
      </c>
      <c r="J39" s="32">
        <f>I39*1.33</f>
        <v>52.348800000000004</v>
      </c>
      <c r="K39" s="32">
        <f>H39*J39</f>
        <v>131918.97600000002</v>
      </c>
    </row>
    <row r="40" spans="2:11" ht="60" x14ac:dyDescent="0.25">
      <c r="B40" s="76"/>
      <c r="C40" s="17" t="s">
        <v>24</v>
      </c>
      <c r="D40" s="18">
        <f>'Number of Agencies'!D20</f>
        <v>10</v>
      </c>
      <c r="E40" s="18"/>
      <c r="F40" s="18">
        <f>SUM(F37:F39)</f>
        <v>89</v>
      </c>
      <c r="G40" s="47"/>
      <c r="H40" s="18">
        <f>SUM(H37:H39)</f>
        <v>3387</v>
      </c>
      <c r="I40" s="33"/>
      <c r="J40" s="33"/>
      <c r="K40" s="33">
        <f>SUM(K37:K39)</f>
        <v>177305.38560000004</v>
      </c>
    </row>
    <row r="41" spans="2:11" ht="39" customHeight="1" x14ac:dyDescent="0.25">
      <c r="B41" s="81" t="s">
        <v>34</v>
      </c>
      <c r="C41" s="82"/>
      <c r="D41" s="4">
        <f>D28+D32+D36+D40</f>
        <v>157</v>
      </c>
      <c r="E41" s="4">
        <f>F41/D41</f>
        <v>8.630573248407643</v>
      </c>
      <c r="F41" s="4">
        <f>F28+F32+F36+F40</f>
        <v>1355</v>
      </c>
      <c r="G41" s="46">
        <f>H41/F41</f>
        <v>48.868634686346866</v>
      </c>
      <c r="H41" s="4">
        <f>H28+H32+H36+H40</f>
        <v>66217</v>
      </c>
      <c r="I41" s="34"/>
      <c r="J41" s="34"/>
      <c r="K41" s="34">
        <f>K28+K32+K36+K40</f>
        <v>3466380.4896000004</v>
      </c>
    </row>
    <row r="42" spans="2:11" ht="90" x14ac:dyDescent="0.25">
      <c r="B42" s="71" t="s">
        <v>26</v>
      </c>
      <c r="C42" s="5" t="s">
        <v>31</v>
      </c>
      <c r="D42" s="3">
        <v>40</v>
      </c>
      <c r="E42" s="3">
        <v>4</v>
      </c>
      <c r="F42" s="3">
        <f>D42*E42</f>
        <v>160</v>
      </c>
      <c r="G42" s="45">
        <v>93</v>
      </c>
      <c r="H42" s="3">
        <f>F42*G42</f>
        <v>14880</v>
      </c>
      <c r="I42" s="32">
        <f>'Labor Rates'!B7</f>
        <v>39.36</v>
      </c>
      <c r="J42" s="32">
        <f>I42*1.33</f>
        <v>52.348800000000004</v>
      </c>
      <c r="K42" s="32">
        <f>H42*J42</f>
        <v>778950.14400000009</v>
      </c>
    </row>
    <row r="43" spans="2:11" ht="23.1" customHeight="1" x14ac:dyDescent="0.25">
      <c r="B43" s="72"/>
      <c r="C43" s="5" t="s">
        <v>32</v>
      </c>
      <c r="D43" s="3">
        <v>31</v>
      </c>
      <c r="E43" s="3">
        <v>1</v>
      </c>
      <c r="F43" s="3">
        <f t="shared" ref="F43:F44" si="7">D43*E43</f>
        <v>31</v>
      </c>
      <c r="G43" s="45">
        <v>3</v>
      </c>
      <c r="H43" s="3">
        <f>F43*G43</f>
        <v>93</v>
      </c>
      <c r="I43" s="32">
        <f>'Labor Rates'!B7</f>
        <v>39.36</v>
      </c>
      <c r="J43" s="32">
        <f>I43*1.33</f>
        <v>52.348800000000004</v>
      </c>
      <c r="K43" s="32">
        <f>H43*J43</f>
        <v>4868.4384</v>
      </c>
    </row>
    <row r="44" spans="2:11" ht="45" x14ac:dyDescent="0.25">
      <c r="B44" s="72"/>
      <c r="C44" s="5" t="s">
        <v>33</v>
      </c>
      <c r="D44" s="3">
        <v>40</v>
      </c>
      <c r="E44" s="3">
        <v>4</v>
      </c>
      <c r="F44" s="3">
        <f t="shared" si="7"/>
        <v>160</v>
      </c>
      <c r="G44" s="45">
        <v>52</v>
      </c>
      <c r="H44" s="3">
        <f>F44*G44</f>
        <v>8320</v>
      </c>
      <c r="I44" s="32">
        <f>'Labor Rates'!B7</f>
        <v>39.36</v>
      </c>
      <c r="J44" s="32">
        <f>I44*1.33</f>
        <v>52.348800000000004</v>
      </c>
      <c r="K44" s="32">
        <f>H44*J44</f>
        <v>435542.01600000006</v>
      </c>
    </row>
    <row r="45" spans="2:11" ht="72.75" customHeight="1" x14ac:dyDescent="0.25">
      <c r="B45" s="73"/>
      <c r="C45" s="17" t="s">
        <v>27</v>
      </c>
      <c r="D45" s="18">
        <f>'Number of Agencies'!E20</f>
        <v>40</v>
      </c>
      <c r="E45" s="18">
        <f>F45/D45</f>
        <v>8.7750000000000004</v>
      </c>
      <c r="F45" s="18">
        <f>SUM(F42:F44)</f>
        <v>351</v>
      </c>
      <c r="G45" s="47"/>
      <c r="H45" s="18">
        <f>SUM(H42:H44)</f>
        <v>23293</v>
      </c>
      <c r="I45" s="33"/>
      <c r="J45" s="33"/>
      <c r="K45" s="33">
        <f>SUM(K42:K44)</f>
        <v>1219360.5984</v>
      </c>
    </row>
    <row r="46" spans="2:11" ht="31.5" customHeight="1" x14ac:dyDescent="0.25">
      <c r="B46" s="81" t="s">
        <v>35</v>
      </c>
      <c r="C46" s="82"/>
      <c r="D46" s="4">
        <f>D45</f>
        <v>40</v>
      </c>
      <c r="E46" s="4">
        <f>F46/D46</f>
        <v>8.7750000000000004</v>
      </c>
      <c r="F46" s="4">
        <f>F45</f>
        <v>351</v>
      </c>
      <c r="G46" s="46">
        <f>H46/F46</f>
        <v>66.361823361823369</v>
      </c>
      <c r="H46" s="4">
        <f>H45</f>
        <v>23293</v>
      </c>
      <c r="I46" s="34"/>
      <c r="J46" s="34"/>
      <c r="K46" s="34">
        <f t="shared" ref="K46" si="8">K45</f>
        <v>1219360.5984</v>
      </c>
    </row>
    <row r="47" spans="2:11" ht="29.25" customHeight="1" x14ac:dyDescent="0.25">
      <c r="B47" s="81" t="s">
        <v>36</v>
      </c>
      <c r="C47" s="82"/>
      <c r="D47" s="6">
        <f>SUM(D41+D46)</f>
        <v>197</v>
      </c>
      <c r="E47" s="6">
        <f>F47/D47</f>
        <v>8.6598984771573608</v>
      </c>
      <c r="F47" s="6">
        <f>SUM(F41+F46)</f>
        <v>1706</v>
      </c>
      <c r="G47" s="48">
        <f>H47/F47</f>
        <v>52.46776084407972</v>
      </c>
      <c r="H47" s="6">
        <f>H41+H46</f>
        <v>89510</v>
      </c>
      <c r="I47" s="35"/>
      <c r="J47" s="35"/>
      <c r="K47" s="35">
        <f>SUM(K41+K46)</f>
        <v>4685741.0880000005</v>
      </c>
    </row>
    <row r="48" spans="2:11" ht="32.1" customHeight="1" thickBot="1" x14ac:dyDescent="0.3">
      <c r="B48" s="89" t="s">
        <v>37</v>
      </c>
      <c r="C48" s="90"/>
      <c r="D48" s="7">
        <f>'Number of Agencies'!B11+'Number of Agencies'!F20</f>
        <v>197</v>
      </c>
      <c r="E48" s="67">
        <f>F48/D48</f>
        <v>10.659898477157361</v>
      </c>
      <c r="F48" s="7">
        <f>F22+F47</f>
        <v>2100</v>
      </c>
      <c r="G48" s="68">
        <f>H48/F48</f>
        <v>88.788095238095238</v>
      </c>
      <c r="H48" s="7">
        <f>H22+H47</f>
        <v>186455</v>
      </c>
      <c r="I48" s="36"/>
      <c r="J48" s="36"/>
      <c r="K48" s="36">
        <f>K17+K21+K41+K46</f>
        <v>9760695.5040000007</v>
      </c>
    </row>
    <row r="50" spans="2:2" x14ac:dyDescent="0.25">
      <c r="B50" s="65"/>
    </row>
  </sheetData>
  <mergeCells count="20">
    <mergeCell ref="B46:C46"/>
    <mergeCell ref="B47:C47"/>
    <mergeCell ref="B48:C48"/>
    <mergeCell ref="B37:B40"/>
    <mergeCell ref="B41:C41"/>
    <mergeCell ref="B42:B45"/>
    <mergeCell ref="B29:B32"/>
    <mergeCell ref="B33:B36"/>
    <mergeCell ref="B25:B28"/>
    <mergeCell ref="B14:B16"/>
    <mergeCell ref="B2:K2"/>
    <mergeCell ref="B4:K4"/>
    <mergeCell ref="B5:B7"/>
    <mergeCell ref="B8:B10"/>
    <mergeCell ref="B11:B13"/>
    <mergeCell ref="B17:C17"/>
    <mergeCell ref="B18:B20"/>
    <mergeCell ref="B21:C21"/>
    <mergeCell ref="B22:C22"/>
    <mergeCell ref="B23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AB08-FBE8-4028-91DE-2B888816805F}">
  <dimension ref="A1:J130"/>
  <sheetViews>
    <sheetView workbookViewId="0">
      <selection activeCell="D118" sqref="D118"/>
    </sheetView>
  </sheetViews>
  <sheetFormatPr defaultColWidth="18.5703125" defaultRowHeight="15" x14ac:dyDescent="0.25"/>
  <cols>
    <col min="1" max="1" width="41.28515625" bestFit="1" customWidth="1"/>
    <col min="2" max="2" width="20.28515625" bestFit="1" customWidth="1"/>
    <col min="3" max="3" width="37.85546875" customWidth="1"/>
    <col min="4" max="4" width="48.140625" customWidth="1"/>
    <col min="6" max="10" width="0" hidden="1" customWidth="1"/>
  </cols>
  <sheetData>
    <row r="1" spans="1:10" ht="15.75" x14ac:dyDescent="0.25">
      <c r="A1" s="39" t="s">
        <v>38</v>
      </c>
    </row>
    <row r="2" spans="1:10" ht="45" x14ac:dyDescent="0.25">
      <c r="A2" s="41" t="s">
        <v>39</v>
      </c>
      <c r="B2" s="41" t="s">
        <v>40</v>
      </c>
      <c r="C2" s="41" t="s">
        <v>41</v>
      </c>
      <c r="D2" s="41" t="s">
        <v>42</v>
      </c>
      <c r="F2" s="42"/>
      <c r="G2" s="61" t="s">
        <v>39</v>
      </c>
      <c r="H2" s="41" t="s">
        <v>40</v>
      </c>
      <c r="I2" s="41" t="s">
        <v>41</v>
      </c>
      <c r="J2" s="41" t="s">
        <v>42</v>
      </c>
    </row>
    <row r="3" spans="1:10" x14ac:dyDescent="0.25">
      <c r="A3" s="42" t="s">
        <v>12</v>
      </c>
      <c r="B3" s="42"/>
      <c r="C3" s="42"/>
      <c r="D3" s="42"/>
      <c r="F3" s="91" t="s">
        <v>43</v>
      </c>
      <c r="G3" s="62" t="s">
        <v>44</v>
      </c>
      <c r="H3" s="42">
        <v>19</v>
      </c>
      <c r="I3" s="42">
        <v>37.394100000000009</v>
      </c>
      <c r="J3" s="42">
        <v>8.3055999999999983</v>
      </c>
    </row>
    <row r="4" spans="1:10" x14ac:dyDescent="0.25">
      <c r="A4" s="42" t="s">
        <v>44</v>
      </c>
      <c r="B4" s="42">
        <v>19</v>
      </c>
      <c r="C4" s="70">
        <v>37.394100000000009</v>
      </c>
      <c r="D4" s="42">
        <v>8.3055999999999983</v>
      </c>
      <c r="F4" s="91"/>
      <c r="G4" s="62" t="s">
        <v>45</v>
      </c>
      <c r="H4" s="42">
        <v>18</v>
      </c>
      <c r="I4" s="42">
        <v>32.974600000000002</v>
      </c>
      <c r="J4" s="42">
        <v>6.0050000000000008</v>
      </c>
    </row>
    <row r="5" spans="1:10" x14ac:dyDescent="0.25">
      <c r="A5" s="42" t="s">
        <v>45</v>
      </c>
      <c r="B5" s="42">
        <v>18</v>
      </c>
      <c r="C5" s="70">
        <v>32.974600000000002</v>
      </c>
      <c r="D5" s="42">
        <v>6.0050000000000008</v>
      </c>
      <c r="F5" s="91"/>
      <c r="G5" s="62" t="s">
        <v>46</v>
      </c>
      <c r="H5" s="42">
        <v>12</v>
      </c>
      <c r="I5" s="42">
        <v>100.35670000000002</v>
      </c>
      <c r="J5" s="42">
        <v>22.005000000000003</v>
      </c>
    </row>
    <row r="6" spans="1:10" x14ac:dyDescent="0.25">
      <c r="A6" s="42" t="s">
        <v>46</v>
      </c>
      <c r="B6" s="42">
        <v>12</v>
      </c>
      <c r="C6" s="70">
        <v>100.35670000000002</v>
      </c>
      <c r="D6" s="42">
        <v>22.005000000000003</v>
      </c>
      <c r="F6" s="91"/>
      <c r="G6" s="62" t="s">
        <v>47</v>
      </c>
      <c r="H6" s="42">
        <v>4</v>
      </c>
      <c r="I6" s="42">
        <v>885.52369999999996</v>
      </c>
      <c r="J6" s="42">
        <v>180.70940000000002</v>
      </c>
    </row>
    <row r="7" spans="1:10" x14ac:dyDescent="0.25">
      <c r="A7" s="42" t="s">
        <v>47</v>
      </c>
      <c r="B7" s="42">
        <v>4</v>
      </c>
      <c r="C7" s="70">
        <v>885.52369999999996</v>
      </c>
      <c r="D7" s="42">
        <v>180.70940000000002</v>
      </c>
      <c r="F7" s="91" t="s">
        <v>48</v>
      </c>
      <c r="G7" s="62" t="s">
        <v>44</v>
      </c>
      <c r="H7" s="42">
        <v>18</v>
      </c>
      <c r="I7" s="42">
        <v>86.028700000000001</v>
      </c>
      <c r="J7" s="42">
        <v>43.305599999999998</v>
      </c>
    </row>
    <row r="8" spans="1:10" x14ac:dyDescent="0.25">
      <c r="A8" s="42" t="s">
        <v>49</v>
      </c>
      <c r="B8" s="42"/>
      <c r="C8" s="70">
        <f>SUMPRODUCT(B4:B7,C4:C7)/SUM(B4:B7)</f>
        <v>114.15860188679245</v>
      </c>
      <c r="D8" s="42">
        <f>SUMPRODUCT(B4:B7,D4:D7)/SUM(B4:B7)</f>
        <v>23.637622641509434</v>
      </c>
      <c r="F8" s="91"/>
      <c r="G8" s="62" t="s">
        <v>45</v>
      </c>
      <c r="H8" s="42">
        <v>28</v>
      </c>
      <c r="I8" s="42">
        <v>75.909800000000018</v>
      </c>
      <c r="J8" s="42">
        <v>31.310600000000004</v>
      </c>
    </row>
    <row r="9" spans="1:10" x14ac:dyDescent="0.25">
      <c r="A9" s="42" t="s">
        <v>48</v>
      </c>
      <c r="B9" s="42"/>
      <c r="C9" s="42"/>
      <c r="D9" s="42"/>
      <c r="F9" s="91"/>
      <c r="G9" s="62" t="s">
        <v>46</v>
      </c>
      <c r="H9" s="42">
        <v>28</v>
      </c>
      <c r="I9" s="42">
        <v>230.77970000000002</v>
      </c>
      <c r="J9" s="42">
        <v>116.10520000000001</v>
      </c>
    </row>
    <row r="10" spans="1:10" x14ac:dyDescent="0.25">
      <c r="A10" s="42" t="s">
        <v>44</v>
      </c>
      <c r="B10" s="42">
        <v>18</v>
      </c>
      <c r="C10" s="70">
        <v>86.028700000000001</v>
      </c>
      <c r="D10" s="42">
        <v>43.305599999999998</v>
      </c>
      <c r="F10" s="91"/>
      <c r="G10" s="62" t="s">
        <v>47</v>
      </c>
      <c r="H10" s="42">
        <v>19</v>
      </c>
      <c r="I10" s="42">
        <v>2036.7241000000004</v>
      </c>
      <c r="J10" s="42">
        <v>957.30859999999984</v>
      </c>
    </row>
    <row r="11" spans="1:10" x14ac:dyDescent="0.25">
      <c r="A11" s="42" t="s">
        <v>45</v>
      </c>
      <c r="B11" s="42">
        <v>28</v>
      </c>
      <c r="C11" s="70">
        <v>75.909800000000018</v>
      </c>
      <c r="D11" s="42">
        <v>31.310600000000004</v>
      </c>
      <c r="F11" s="91" t="s">
        <v>50</v>
      </c>
      <c r="G11" s="62" t="s">
        <v>44</v>
      </c>
      <c r="H11" s="42">
        <v>0</v>
      </c>
      <c r="I11" s="42">
        <v>5.6213999999999995</v>
      </c>
      <c r="J11" s="42">
        <v>2.3527000000000005</v>
      </c>
    </row>
    <row r="12" spans="1:10" x14ac:dyDescent="0.25">
      <c r="A12" s="42" t="s">
        <v>46</v>
      </c>
      <c r="B12" s="42">
        <v>28</v>
      </c>
      <c r="C12" s="70">
        <v>230.77970000000002</v>
      </c>
      <c r="D12" s="42">
        <v>116.10520000000001</v>
      </c>
      <c r="F12" s="91"/>
      <c r="G12" s="62" t="s">
        <v>45</v>
      </c>
      <c r="H12" s="42">
        <v>0</v>
      </c>
      <c r="I12" s="42">
        <v>4.9533999999999994</v>
      </c>
      <c r="J12" s="42">
        <v>1.6679999999999997</v>
      </c>
    </row>
    <row r="13" spans="1:10" x14ac:dyDescent="0.25">
      <c r="A13" s="42" t="s">
        <v>47</v>
      </c>
      <c r="B13" s="42">
        <v>19</v>
      </c>
      <c r="C13" s="70">
        <v>2036.7241000000004</v>
      </c>
      <c r="D13" s="42">
        <v>957.30859999999984</v>
      </c>
      <c r="F13" s="91"/>
      <c r="G13" s="62" t="s">
        <v>46</v>
      </c>
      <c r="H13" s="42">
        <v>1</v>
      </c>
      <c r="I13" s="42">
        <v>15.074800000000003</v>
      </c>
      <c r="J13" s="42">
        <v>6.5197000000000003</v>
      </c>
    </row>
    <row r="14" spans="1:10" x14ac:dyDescent="0.25">
      <c r="A14" s="42" t="s">
        <v>49</v>
      </c>
      <c r="B14" s="42"/>
      <c r="C14" s="70">
        <f>SUMPRODUCT(B10:B13,C10:C13)/SUM(B10:B13)</f>
        <v>525.09226344086028</v>
      </c>
      <c r="D14" s="42">
        <f>SUMPRODUCT(B10:B13,D10:D13)/SUM(B10:B13)</f>
        <v>248.34415698924732</v>
      </c>
      <c r="F14" s="91"/>
      <c r="G14" s="62" t="s">
        <v>47</v>
      </c>
      <c r="H14" s="42">
        <v>0</v>
      </c>
      <c r="I14" s="42">
        <v>132.8415</v>
      </c>
      <c r="J14" s="42">
        <v>54.308600000000006</v>
      </c>
    </row>
    <row r="15" spans="1:10" x14ac:dyDescent="0.25">
      <c r="A15" s="42" t="s">
        <v>50</v>
      </c>
      <c r="B15" s="42"/>
      <c r="C15" s="42"/>
      <c r="D15" s="42"/>
      <c r="F15" s="91" t="s">
        <v>51</v>
      </c>
      <c r="G15" s="62" t="s">
        <v>44</v>
      </c>
      <c r="H15" s="42">
        <v>0</v>
      </c>
      <c r="I15" s="42">
        <v>11.208399999999999</v>
      </c>
      <c r="J15" s="42">
        <v>4.9372000000000007</v>
      </c>
    </row>
    <row r="16" spans="1:10" x14ac:dyDescent="0.25">
      <c r="A16" s="42" t="s">
        <v>44</v>
      </c>
      <c r="B16" s="42">
        <v>0</v>
      </c>
      <c r="C16" s="70">
        <v>5.6213999999999995</v>
      </c>
      <c r="D16" s="42">
        <v>2.3527000000000005</v>
      </c>
      <c r="F16" s="91"/>
      <c r="G16" s="62" t="s">
        <v>45</v>
      </c>
      <c r="H16" s="42">
        <v>1</v>
      </c>
      <c r="I16" s="42">
        <v>9.9077999999999999</v>
      </c>
      <c r="J16" s="42">
        <v>3.5197000000000003</v>
      </c>
    </row>
    <row r="17" spans="1:10" x14ac:dyDescent="0.25">
      <c r="A17" s="42" t="s">
        <v>45</v>
      </c>
      <c r="B17" s="42">
        <v>0</v>
      </c>
      <c r="C17" s="70">
        <v>4.9533999999999994</v>
      </c>
      <c r="D17" s="42">
        <v>1.6679999999999997</v>
      </c>
      <c r="F17" s="91"/>
      <c r="G17" s="62" t="s">
        <v>46</v>
      </c>
      <c r="H17" s="42">
        <v>9</v>
      </c>
      <c r="I17" s="42">
        <v>30.126900000000003</v>
      </c>
      <c r="J17" s="42">
        <v>13.1219</v>
      </c>
    </row>
    <row r="18" spans="1:10" x14ac:dyDescent="0.25">
      <c r="A18" s="42" t="s">
        <v>46</v>
      </c>
      <c r="B18" s="42">
        <v>1</v>
      </c>
      <c r="C18" s="70">
        <v>15.074800000000003</v>
      </c>
      <c r="D18" s="42">
        <v>6.5197000000000003</v>
      </c>
      <c r="F18" s="91"/>
      <c r="G18" s="62" t="s">
        <v>47</v>
      </c>
      <c r="H18" s="42">
        <v>0</v>
      </c>
      <c r="I18" s="42">
        <v>265.67600000000004</v>
      </c>
      <c r="J18" s="42">
        <v>108.30360000000002</v>
      </c>
    </row>
    <row r="19" spans="1:10" x14ac:dyDescent="0.25">
      <c r="A19" s="42" t="s">
        <v>47</v>
      </c>
      <c r="B19" s="42">
        <v>0</v>
      </c>
      <c r="C19" s="70">
        <v>132.8415</v>
      </c>
      <c r="D19" s="42">
        <v>54.308600000000006</v>
      </c>
      <c r="F19" s="91" t="s">
        <v>52</v>
      </c>
      <c r="G19" s="62" t="s">
        <v>44</v>
      </c>
      <c r="H19" s="42">
        <v>1</v>
      </c>
      <c r="I19" s="42">
        <v>11.208399999999999</v>
      </c>
      <c r="J19" s="42">
        <v>22.907800000000002</v>
      </c>
    </row>
    <row r="20" spans="1:10" x14ac:dyDescent="0.25">
      <c r="A20" s="42" t="s">
        <v>49</v>
      </c>
      <c r="B20" s="42"/>
      <c r="C20" s="70">
        <f>SUMPRODUCT(B16:B19,C16:C19)/SUM(B16:B19)</f>
        <v>15.074800000000003</v>
      </c>
      <c r="D20" s="42">
        <f>SUMPRODUCT(B16:B19,D16:D19)/SUM(B16:B19)</f>
        <v>6.5197000000000003</v>
      </c>
      <c r="F20" s="91"/>
      <c r="G20" s="62" t="s">
        <v>45</v>
      </c>
      <c r="H20" s="42">
        <v>11</v>
      </c>
      <c r="I20" s="42">
        <v>41.25800000000001</v>
      </c>
      <c r="J20" s="42">
        <v>16.503999999999998</v>
      </c>
    </row>
    <row r="21" spans="1:10" x14ac:dyDescent="0.25">
      <c r="A21" s="42" t="s">
        <v>51</v>
      </c>
      <c r="B21" s="42"/>
      <c r="C21" s="42"/>
      <c r="D21" s="42"/>
      <c r="F21" s="91"/>
      <c r="G21" s="62" t="s">
        <v>46</v>
      </c>
      <c r="H21" s="42">
        <v>20</v>
      </c>
      <c r="I21" s="42">
        <v>125.43870000000001</v>
      </c>
      <c r="J21" s="42">
        <v>61.405800000000006</v>
      </c>
    </row>
    <row r="22" spans="1:10" x14ac:dyDescent="0.25">
      <c r="A22" s="42" t="s">
        <v>44</v>
      </c>
      <c r="B22" s="42">
        <v>0</v>
      </c>
      <c r="C22" s="70">
        <v>11.208399999999999</v>
      </c>
      <c r="D22" s="42">
        <v>4.9372000000000007</v>
      </c>
      <c r="F22" s="91"/>
      <c r="G22" s="62" t="s">
        <v>47</v>
      </c>
      <c r="H22" s="42">
        <v>8</v>
      </c>
      <c r="I22" s="42">
        <v>1106.9437</v>
      </c>
      <c r="J22" s="42">
        <v>505.6062</v>
      </c>
    </row>
    <row r="23" spans="1:10" x14ac:dyDescent="0.25">
      <c r="A23" s="42" t="s">
        <v>45</v>
      </c>
      <c r="B23" s="42">
        <v>1</v>
      </c>
      <c r="C23" s="70">
        <v>9.9077999999999999</v>
      </c>
      <c r="D23" s="42">
        <v>3.5197000000000003</v>
      </c>
      <c r="F23" s="42"/>
      <c r="G23" s="60" t="s">
        <v>53</v>
      </c>
      <c r="H23" s="59"/>
      <c r="I23" s="58">
        <f>SUMPRODUCT(H3:H22,I3:I22)/SUM(H3:H22)</f>
        <v>340.14965025380718</v>
      </c>
      <c r="J23" s="58">
        <f>SUMPRODUCT(H3:H22,J3:J22)/SUM(H3:H22)</f>
        <v>152.05256091370561</v>
      </c>
    </row>
    <row r="24" spans="1:10" x14ac:dyDescent="0.25">
      <c r="A24" s="42" t="s">
        <v>46</v>
      </c>
      <c r="B24" s="42">
        <v>9</v>
      </c>
      <c r="C24" s="70">
        <v>30.126900000000003</v>
      </c>
      <c r="D24" s="42">
        <v>13.1219</v>
      </c>
    </row>
    <row r="25" spans="1:10" x14ac:dyDescent="0.25">
      <c r="A25" s="42" t="s">
        <v>47</v>
      </c>
      <c r="B25" s="42">
        <v>0</v>
      </c>
      <c r="C25" s="70">
        <v>265.67600000000004</v>
      </c>
      <c r="D25" s="42">
        <v>108.30360000000002</v>
      </c>
    </row>
    <row r="26" spans="1:10" x14ac:dyDescent="0.25">
      <c r="A26" s="42" t="s">
        <v>49</v>
      </c>
      <c r="B26" s="42"/>
      <c r="C26" s="70">
        <f>SUMPRODUCT(B22:B25,C22:C25)/SUM(B22:B25)</f>
        <v>28.104990000000004</v>
      </c>
      <c r="D26" s="42">
        <f>SUMPRODUCT(B22:B25,D22:D25)/SUM(B22:B25)</f>
        <v>12.16168</v>
      </c>
    </row>
    <row r="27" spans="1:10" x14ac:dyDescent="0.25">
      <c r="A27" s="42" t="s">
        <v>54</v>
      </c>
      <c r="B27" s="42"/>
      <c r="C27" s="42"/>
      <c r="D27" s="42"/>
    </row>
    <row r="28" spans="1:10" x14ac:dyDescent="0.25">
      <c r="A28" s="42" t="s">
        <v>44</v>
      </c>
      <c r="B28" s="42">
        <v>1</v>
      </c>
      <c r="C28" s="70">
        <v>11.208399999999999</v>
      </c>
      <c r="D28" s="42">
        <v>22.907800000000002</v>
      </c>
    </row>
    <row r="29" spans="1:10" x14ac:dyDescent="0.25">
      <c r="A29" s="42" t="s">
        <v>45</v>
      </c>
      <c r="B29" s="42">
        <v>11</v>
      </c>
      <c r="C29" s="70">
        <v>41.25800000000001</v>
      </c>
      <c r="D29" s="42">
        <v>16.503999999999998</v>
      </c>
    </row>
    <row r="30" spans="1:10" x14ac:dyDescent="0.25">
      <c r="A30" s="42" t="s">
        <v>46</v>
      </c>
      <c r="B30" s="42">
        <v>20</v>
      </c>
      <c r="C30" s="70">
        <v>125.43870000000001</v>
      </c>
      <c r="D30" s="42">
        <v>61.405800000000006</v>
      </c>
    </row>
    <row r="31" spans="1:10" x14ac:dyDescent="0.25">
      <c r="A31" s="42" t="s">
        <v>47</v>
      </c>
      <c r="B31" s="42">
        <v>8</v>
      </c>
      <c r="C31" s="70">
        <v>1106.9437</v>
      </c>
      <c r="D31" s="42">
        <v>505.6062</v>
      </c>
    </row>
    <row r="32" spans="1:10" x14ac:dyDescent="0.25">
      <c r="A32" s="42" t="s">
        <v>49</v>
      </c>
      <c r="B32" s="42"/>
      <c r="C32" s="70">
        <f>SUMPRODUCT(B28:B31,C28:C31)/SUM(B28:B31)</f>
        <v>295.73425000000003</v>
      </c>
      <c r="D32" s="42">
        <f>SUMPRODUCT(B28:B31,D28:D31)/SUM(B28:B31)</f>
        <v>136.93543500000001</v>
      </c>
    </row>
    <row r="33" spans="1:4" x14ac:dyDescent="0.25">
      <c r="A33" s="63"/>
      <c r="B33" s="63"/>
      <c r="C33" s="63"/>
      <c r="D33" s="63"/>
    </row>
    <row r="34" spans="1:4" ht="15.75" x14ac:dyDescent="0.25">
      <c r="A34" s="39" t="s">
        <v>55</v>
      </c>
    </row>
    <row r="35" spans="1:4" ht="45" x14ac:dyDescent="0.25">
      <c r="A35" s="43" t="s">
        <v>39</v>
      </c>
      <c r="B35" s="43" t="s">
        <v>40</v>
      </c>
      <c r="C35" s="43" t="s">
        <v>56</v>
      </c>
      <c r="D35" s="40"/>
    </row>
    <row r="36" spans="1:4" x14ac:dyDescent="0.25">
      <c r="A36" s="42" t="s">
        <v>12</v>
      </c>
      <c r="B36" s="42"/>
      <c r="C36" s="42"/>
    </row>
    <row r="37" spans="1:4" x14ac:dyDescent="0.25">
      <c r="A37" s="42" t="s">
        <v>44</v>
      </c>
      <c r="B37" s="42">
        <v>19</v>
      </c>
      <c r="C37" s="42">
        <v>3</v>
      </c>
    </row>
    <row r="38" spans="1:4" x14ac:dyDescent="0.25">
      <c r="A38" s="42" t="s">
        <v>45</v>
      </c>
      <c r="B38" s="42">
        <v>18</v>
      </c>
      <c r="C38" s="42">
        <v>6</v>
      </c>
    </row>
    <row r="39" spans="1:4" x14ac:dyDescent="0.25">
      <c r="A39" s="42" t="s">
        <v>46</v>
      </c>
      <c r="B39" s="42">
        <v>12</v>
      </c>
      <c r="C39" s="42">
        <v>23</v>
      </c>
    </row>
    <row r="40" spans="1:4" x14ac:dyDescent="0.25">
      <c r="A40" s="42" t="s">
        <v>47</v>
      </c>
      <c r="B40" s="42">
        <v>4</v>
      </c>
      <c r="C40" s="42">
        <v>400</v>
      </c>
    </row>
    <row r="41" spans="1:4" x14ac:dyDescent="0.25">
      <c r="A41" s="42" t="s">
        <v>49</v>
      </c>
      <c r="B41" s="42"/>
      <c r="C41" s="70">
        <f>SUMPRODUCT(B37:B40,C37:C40)/SUM(B37:B40)</f>
        <v>38.509433962264154</v>
      </c>
    </row>
    <row r="42" spans="1:4" x14ac:dyDescent="0.25">
      <c r="A42" s="42" t="s">
        <v>48</v>
      </c>
      <c r="B42" s="42"/>
      <c r="C42" s="42"/>
    </row>
    <row r="43" spans="1:4" x14ac:dyDescent="0.25">
      <c r="A43" s="42" t="s">
        <v>44</v>
      </c>
      <c r="B43" s="42">
        <v>18</v>
      </c>
      <c r="C43" s="42">
        <v>3</v>
      </c>
    </row>
    <row r="44" spans="1:4" x14ac:dyDescent="0.25">
      <c r="A44" s="42" t="s">
        <v>45</v>
      </c>
      <c r="B44" s="42">
        <v>28</v>
      </c>
      <c r="C44" s="42">
        <v>6</v>
      </c>
    </row>
    <row r="45" spans="1:4" x14ac:dyDescent="0.25">
      <c r="A45" s="42" t="s">
        <v>46</v>
      </c>
      <c r="B45" s="42">
        <v>28</v>
      </c>
      <c r="C45" s="42">
        <v>23</v>
      </c>
    </row>
    <row r="46" spans="1:4" x14ac:dyDescent="0.25">
      <c r="A46" s="42" t="s">
        <v>47</v>
      </c>
      <c r="B46" s="42">
        <v>19</v>
      </c>
      <c r="C46" s="42">
        <v>400</v>
      </c>
    </row>
    <row r="47" spans="1:4" x14ac:dyDescent="0.25">
      <c r="A47" s="42" t="s">
        <v>49</v>
      </c>
      <c r="B47" s="42"/>
      <c r="C47" s="70">
        <f>SUMPRODUCT(B43:B46,C43:C46)/SUM(B43:B46)</f>
        <v>91.032258064516128</v>
      </c>
    </row>
    <row r="48" spans="1:4" x14ac:dyDescent="0.25">
      <c r="A48" s="42" t="s">
        <v>50</v>
      </c>
      <c r="B48" s="42"/>
      <c r="C48" s="42"/>
    </row>
    <row r="49" spans="1:3" x14ac:dyDescent="0.25">
      <c r="A49" s="42" t="s">
        <v>44</v>
      </c>
      <c r="B49" s="42">
        <v>0</v>
      </c>
      <c r="C49" s="42">
        <v>3</v>
      </c>
    </row>
    <row r="50" spans="1:3" x14ac:dyDescent="0.25">
      <c r="A50" s="42" t="s">
        <v>45</v>
      </c>
      <c r="B50" s="42">
        <v>0</v>
      </c>
      <c r="C50" s="42">
        <v>6</v>
      </c>
    </row>
    <row r="51" spans="1:3" x14ac:dyDescent="0.25">
      <c r="A51" s="42" t="s">
        <v>46</v>
      </c>
      <c r="B51" s="42">
        <v>1</v>
      </c>
      <c r="C51" s="42">
        <v>23</v>
      </c>
    </row>
    <row r="52" spans="1:3" x14ac:dyDescent="0.25">
      <c r="A52" s="42" t="s">
        <v>47</v>
      </c>
      <c r="B52" s="42">
        <v>0</v>
      </c>
      <c r="C52" s="42">
        <v>400</v>
      </c>
    </row>
    <row r="53" spans="1:3" x14ac:dyDescent="0.25">
      <c r="A53" s="42" t="s">
        <v>49</v>
      </c>
      <c r="B53" s="42"/>
      <c r="C53" s="42">
        <f>SUMPRODUCT(B49:B52,C49:C52)/SUM(B49:B52)</f>
        <v>23</v>
      </c>
    </row>
    <row r="54" spans="1:3" x14ac:dyDescent="0.25">
      <c r="A54" s="42" t="s">
        <v>51</v>
      </c>
      <c r="B54" s="42"/>
      <c r="C54" s="42"/>
    </row>
    <row r="55" spans="1:3" x14ac:dyDescent="0.25">
      <c r="A55" s="42" t="s">
        <v>44</v>
      </c>
      <c r="B55" s="42">
        <v>0</v>
      </c>
      <c r="C55" s="42">
        <v>3</v>
      </c>
    </row>
    <row r="56" spans="1:3" x14ac:dyDescent="0.25">
      <c r="A56" s="42" t="s">
        <v>45</v>
      </c>
      <c r="B56" s="42">
        <v>1</v>
      </c>
      <c r="C56" s="42">
        <v>6</v>
      </c>
    </row>
    <row r="57" spans="1:3" x14ac:dyDescent="0.25">
      <c r="A57" s="42" t="s">
        <v>46</v>
      </c>
      <c r="B57" s="42">
        <v>9</v>
      </c>
      <c r="C57" s="42">
        <v>23</v>
      </c>
    </row>
    <row r="58" spans="1:3" x14ac:dyDescent="0.25">
      <c r="A58" s="42" t="s">
        <v>47</v>
      </c>
      <c r="B58" s="42">
        <v>0</v>
      </c>
      <c r="C58" s="42">
        <v>400</v>
      </c>
    </row>
    <row r="59" spans="1:3" x14ac:dyDescent="0.25">
      <c r="A59" s="42" t="s">
        <v>49</v>
      </c>
      <c r="B59" s="42"/>
      <c r="C59" s="70">
        <f>SUMPRODUCT(B55:B58,C55:C58)/SUM(B55:B58)</f>
        <v>21.3</v>
      </c>
    </row>
    <row r="60" spans="1:3" x14ac:dyDescent="0.25">
      <c r="A60" s="42" t="s">
        <v>54</v>
      </c>
      <c r="B60" s="42"/>
      <c r="C60" s="42"/>
    </row>
    <row r="61" spans="1:3" x14ac:dyDescent="0.25">
      <c r="A61" s="42" t="s">
        <v>44</v>
      </c>
      <c r="B61" s="42">
        <v>1</v>
      </c>
      <c r="C61" s="42">
        <v>3</v>
      </c>
    </row>
    <row r="62" spans="1:3" x14ac:dyDescent="0.25">
      <c r="A62" s="42" t="s">
        <v>45</v>
      </c>
      <c r="B62" s="42">
        <v>11</v>
      </c>
      <c r="C62" s="42">
        <v>6</v>
      </c>
    </row>
    <row r="63" spans="1:3" x14ac:dyDescent="0.25">
      <c r="A63" s="42" t="s">
        <v>46</v>
      </c>
      <c r="B63" s="42">
        <v>20</v>
      </c>
      <c r="C63" s="42">
        <v>23</v>
      </c>
    </row>
    <row r="64" spans="1:3" x14ac:dyDescent="0.25">
      <c r="A64" s="42" t="s">
        <v>47</v>
      </c>
      <c r="B64" s="42">
        <v>8</v>
      </c>
      <c r="C64" s="42">
        <v>400</v>
      </c>
    </row>
    <row r="65" spans="1:3" x14ac:dyDescent="0.25">
      <c r="A65" s="42" t="s">
        <v>49</v>
      </c>
      <c r="B65" s="42"/>
      <c r="C65" s="70">
        <f>SUMPRODUCT(B61:B64,C61:C64)/SUM(B61:B64)</f>
        <v>93.224999999999994</v>
      </c>
    </row>
    <row r="68" spans="1:3" ht="30" x14ac:dyDescent="0.25">
      <c r="A68" s="43" t="s">
        <v>39</v>
      </c>
      <c r="B68" s="43" t="s">
        <v>40</v>
      </c>
      <c r="C68" s="43" t="s">
        <v>57</v>
      </c>
    </row>
    <row r="69" spans="1:3" x14ac:dyDescent="0.25">
      <c r="A69" s="42" t="s">
        <v>12</v>
      </c>
      <c r="B69" s="42"/>
      <c r="C69" s="42"/>
    </row>
    <row r="70" spans="1:3" x14ac:dyDescent="0.25">
      <c r="A70" s="42" t="s">
        <v>44</v>
      </c>
      <c r="B70" s="42">
        <v>7</v>
      </c>
      <c r="C70" s="69">
        <v>3.1669999999999998</v>
      </c>
    </row>
    <row r="71" spans="1:3" x14ac:dyDescent="0.25">
      <c r="A71" s="42" t="s">
        <v>45</v>
      </c>
      <c r="B71" s="42">
        <v>7</v>
      </c>
      <c r="C71" s="69">
        <v>3.1669999999999998</v>
      </c>
    </row>
    <row r="72" spans="1:3" x14ac:dyDescent="0.25">
      <c r="A72" s="42" t="s">
        <v>46</v>
      </c>
      <c r="B72" s="42">
        <v>5</v>
      </c>
      <c r="C72" s="69">
        <v>3.1669999999999998</v>
      </c>
    </row>
    <row r="73" spans="1:3" x14ac:dyDescent="0.25">
      <c r="A73" s="42" t="s">
        <v>47</v>
      </c>
      <c r="B73" s="42">
        <v>2</v>
      </c>
      <c r="C73" s="69">
        <v>3.1669999999999998</v>
      </c>
    </row>
    <row r="74" spans="1:3" x14ac:dyDescent="0.25">
      <c r="A74" s="42" t="s">
        <v>49</v>
      </c>
      <c r="B74" s="42"/>
      <c r="C74" s="69">
        <f>SUMPRODUCT(B70:B73,C70:C73)/SUM(B70:B73)</f>
        <v>3.1669999999999994</v>
      </c>
    </row>
    <row r="75" spans="1:3" x14ac:dyDescent="0.25">
      <c r="A75" s="42" t="s">
        <v>48</v>
      </c>
      <c r="B75" s="42"/>
      <c r="C75" s="69"/>
    </row>
    <row r="76" spans="1:3" x14ac:dyDescent="0.25">
      <c r="A76" s="42" t="s">
        <v>44</v>
      </c>
      <c r="B76" s="42">
        <v>13</v>
      </c>
      <c r="C76" s="69">
        <v>3.1669999999999998</v>
      </c>
    </row>
    <row r="77" spans="1:3" x14ac:dyDescent="0.25">
      <c r="A77" s="42" t="s">
        <v>45</v>
      </c>
      <c r="B77" s="42">
        <v>20</v>
      </c>
      <c r="C77" s="69">
        <v>3.1669999999999998</v>
      </c>
    </row>
    <row r="78" spans="1:3" x14ac:dyDescent="0.25">
      <c r="A78" s="42" t="s">
        <v>46</v>
      </c>
      <c r="B78" s="42">
        <v>20</v>
      </c>
      <c r="C78" s="69">
        <v>3.1669999999999998</v>
      </c>
    </row>
    <row r="79" spans="1:3" x14ac:dyDescent="0.25">
      <c r="A79" s="42" t="s">
        <v>47</v>
      </c>
      <c r="B79" s="42">
        <v>14</v>
      </c>
      <c r="C79" s="69">
        <v>3.1669999999999998</v>
      </c>
    </row>
    <row r="80" spans="1:3" x14ac:dyDescent="0.25">
      <c r="A80" s="42" t="s">
        <v>49</v>
      </c>
      <c r="B80" s="42"/>
      <c r="C80" s="69">
        <f>SUMPRODUCT(B76:B79,C76:C79)/SUM(B76:B79)</f>
        <v>3.1669999999999998</v>
      </c>
    </row>
    <row r="81" spans="1:3" x14ac:dyDescent="0.25">
      <c r="A81" s="42" t="s">
        <v>50</v>
      </c>
      <c r="B81" s="42"/>
      <c r="C81" s="69"/>
    </row>
    <row r="82" spans="1:3" x14ac:dyDescent="0.25">
      <c r="A82" s="42" t="s">
        <v>44</v>
      </c>
      <c r="B82" s="42">
        <v>0</v>
      </c>
      <c r="C82" s="69">
        <v>3.1669999999999998</v>
      </c>
    </row>
    <row r="83" spans="1:3" x14ac:dyDescent="0.25">
      <c r="A83" s="42" t="s">
        <v>45</v>
      </c>
      <c r="B83" s="42">
        <v>0</v>
      </c>
      <c r="C83" s="69">
        <v>3.1669999999999998</v>
      </c>
    </row>
    <row r="84" spans="1:3" x14ac:dyDescent="0.25">
      <c r="A84" s="42" t="s">
        <v>46</v>
      </c>
      <c r="B84" s="42">
        <v>2</v>
      </c>
      <c r="C84" s="69">
        <v>3.1669999999999998</v>
      </c>
    </row>
    <row r="85" spans="1:3" x14ac:dyDescent="0.25">
      <c r="A85" s="42" t="s">
        <v>47</v>
      </c>
      <c r="B85" s="42">
        <v>0</v>
      </c>
      <c r="C85" s="69">
        <v>3.1669999999999998</v>
      </c>
    </row>
    <row r="86" spans="1:3" x14ac:dyDescent="0.25">
      <c r="A86" s="42" t="s">
        <v>49</v>
      </c>
      <c r="B86" s="42"/>
      <c r="C86" s="69">
        <f>SUMPRODUCT(B82:B85,C82:C85)/SUM(B82:B85)</f>
        <v>3.1669999999999998</v>
      </c>
    </row>
    <row r="87" spans="1:3" x14ac:dyDescent="0.25">
      <c r="A87" s="42" t="s">
        <v>51</v>
      </c>
      <c r="B87" s="42"/>
      <c r="C87" s="69"/>
    </row>
    <row r="88" spans="1:3" x14ac:dyDescent="0.25">
      <c r="A88" s="42" t="s">
        <v>44</v>
      </c>
      <c r="B88" s="42">
        <v>0</v>
      </c>
      <c r="C88" s="69">
        <v>3.1669999999999998</v>
      </c>
    </row>
    <row r="89" spans="1:3" x14ac:dyDescent="0.25">
      <c r="A89" s="42" t="s">
        <v>45</v>
      </c>
      <c r="B89" s="42">
        <v>2</v>
      </c>
      <c r="C89" s="69">
        <v>3.1669999999999998</v>
      </c>
    </row>
    <row r="90" spans="1:3" x14ac:dyDescent="0.25">
      <c r="A90" s="42" t="s">
        <v>46</v>
      </c>
      <c r="B90" s="42">
        <v>7</v>
      </c>
      <c r="C90" s="69">
        <v>3.1669999999999998</v>
      </c>
    </row>
    <row r="91" spans="1:3" x14ac:dyDescent="0.25">
      <c r="A91" s="42" t="s">
        <v>47</v>
      </c>
      <c r="B91" s="42">
        <v>0</v>
      </c>
      <c r="C91" s="69">
        <v>3.1669999999999998</v>
      </c>
    </row>
    <row r="92" spans="1:3" x14ac:dyDescent="0.25">
      <c r="A92" s="42" t="s">
        <v>49</v>
      </c>
      <c r="B92" s="42"/>
      <c r="C92" s="69">
        <f>SUMPRODUCT(B88:B91,C88:C91)/SUM(B88:B91)</f>
        <v>3.1669999999999998</v>
      </c>
    </row>
    <row r="93" spans="1:3" x14ac:dyDescent="0.25">
      <c r="A93" s="42" t="s">
        <v>54</v>
      </c>
      <c r="B93" s="42"/>
      <c r="C93" s="69"/>
    </row>
    <row r="94" spans="1:3" x14ac:dyDescent="0.25">
      <c r="A94" s="42" t="s">
        <v>44</v>
      </c>
      <c r="B94" s="42">
        <v>2</v>
      </c>
      <c r="C94" s="69">
        <v>3.1669999999999998</v>
      </c>
    </row>
    <row r="95" spans="1:3" x14ac:dyDescent="0.25">
      <c r="A95" s="42" t="s">
        <v>45</v>
      </c>
      <c r="B95" s="42">
        <v>8</v>
      </c>
      <c r="C95" s="69">
        <v>3.1669999999999998</v>
      </c>
    </row>
    <row r="96" spans="1:3" x14ac:dyDescent="0.25">
      <c r="A96" s="42" t="s">
        <v>46</v>
      </c>
      <c r="B96" s="42">
        <v>15</v>
      </c>
      <c r="C96" s="69">
        <v>3.1669999999999998</v>
      </c>
    </row>
    <row r="97" spans="1:3" x14ac:dyDescent="0.25">
      <c r="A97" s="42" t="s">
        <v>47</v>
      </c>
      <c r="B97" s="42">
        <v>6</v>
      </c>
      <c r="C97" s="69">
        <v>3.1669999999999998</v>
      </c>
    </row>
    <row r="98" spans="1:3" x14ac:dyDescent="0.25">
      <c r="A98" s="42" t="s">
        <v>49</v>
      </c>
      <c r="B98" s="42"/>
      <c r="C98" s="69">
        <f>SUMPRODUCT(B94:B97,C94:C97)/SUM(B94:B97)</f>
        <v>3.1669999999999998</v>
      </c>
    </row>
    <row r="100" spans="1:3" ht="30" x14ac:dyDescent="0.25">
      <c r="A100" s="43" t="s">
        <v>39</v>
      </c>
      <c r="B100" s="43" t="s">
        <v>40</v>
      </c>
      <c r="C100" s="43" t="s">
        <v>58</v>
      </c>
    </row>
    <row r="101" spans="1:3" x14ac:dyDescent="0.25">
      <c r="A101" s="42" t="s">
        <v>12</v>
      </c>
      <c r="B101" s="42"/>
      <c r="C101" s="42"/>
    </row>
    <row r="102" spans="1:3" x14ac:dyDescent="0.25">
      <c r="A102" s="42" t="s">
        <v>44</v>
      </c>
      <c r="B102" s="42">
        <v>19</v>
      </c>
      <c r="C102" s="42">
        <v>3</v>
      </c>
    </row>
    <row r="103" spans="1:3" x14ac:dyDescent="0.25">
      <c r="A103" s="42" t="s">
        <v>45</v>
      </c>
      <c r="B103" s="42">
        <v>18</v>
      </c>
      <c r="C103" s="42">
        <v>12</v>
      </c>
    </row>
    <row r="104" spans="1:3" x14ac:dyDescent="0.25">
      <c r="A104" s="42" t="s">
        <v>46</v>
      </c>
      <c r="B104" s="42">
        <v>12</v>
      </c>
      <c r="C104" s="42">
        <v>69</v>
      </c>
    </row>
    <row r="105" spans="1:3" x14ac:dyDescent="0.25">
      <c r="A105" s="42" t="s">
        <v>47</v>
      </c>
      <c r="B105" s="42">
        <v>4</v>
      </c>
      <c r="C105" s="42">
        <v>69</v>
      </c>
    </row>
    <row r="106" spans="1:3" x14ac:dyDescent="0.25">
      <c r="A106" s="42" t="s">
        <v>49</v>
      </c>
      <c r="B106" s="42"/>
      <c r="C106" s="70">
        <f>SUMPRODUCT(B102:B105,C102:C105)/SUM(B102:B105)</f>
        <v>25.981132075471699</v>
      </c>
    </row>
    <row r="107" spans="1:3" x14ac:dyDescent="0.25">
      <c r="A107" s="42" t="s">
        <v>48</v>
      </c>
      <c r="B107" s="42"/>
      <c r="C107" s="42"/>
    </row>
    <row r="108" spans="1:3" x14ac:dyDescent="0.25">
      <c r="A108" s="42" t="s">
        <v>44</v>
      </c>
      <c r="B108" s="42">
        <v>18</v>
      </c>
      <c r="C108" s="42">
        <v>3</v>
      </c>
    </row>
    <row r="109" spans="1:3" x14ac:dyDescent="0.25">
      <c r="A109" s="42" t="s">
        <v>45</v>
      </c>
      <c r="B109" s="42">
        <v>28</v>
      </c>
      <c r="C109" s="42">
        <v>12</v>
      </c>
    </row>
    <row r="110" spans="1:3" x14ac:dyDescent="0.25">
      <c r="A110" s="42" t="s">
        <v>46</v>
      </c>
      <c r="B110" s="42">
        <v>28</v>
      </c>
      <c r="C110" s="42">
        <v>69</v>
      </c>
    </row>
    <row r="111" spans="1:3" x14ac:dyDescent="0.25">
      <c r="A111" s="42" t="s">
        <v>47</v>
      </c>
      <c r="B111" s="42">
        <v>19</v>
      </c>
      <c r="C111" s="42">
        <v>69</v>
      </c>
    </row>
    <row r="112" spans="1:3" x14ac:dyDescent="0.25">
      <c r="A112" s="42" t="s">
        <v>49</v>
      </c>
      <c r="B112" s="42"/>
      <c r="C112" s="70">
        <f>SUMPRODUCT(B108:B111,C108:C111)/SUM(B108:B111)</f>
        <v>39.064516129032256</v>
      </c>
    </row>
    <row r="113" spans="1:3" x14ac:dyDescent="0.25">
      <c r="A113" s="42" t="s">
        <v>50</v>
      </c>
      <c r="B113" s="42"/>
      <c r="C113" s="42"/>
    </row>
    <row r="114" spans="1:3" x14ac:dyDescent="0.25">
      <c r="A114" s="42" t="s">
        <v>44</v>
      </c>
      <c r="B114" s="42">
        <v>0</v>
      </c>
      <c r="C114" s="42">
        <v>3</v>
      </c>
    </row>
    <row r="115" spans="1:3" x14ac:dyDescent="0.25">
      <c r="A115" s="42" t="s">
        <v>45</v>
      </c>
      <c r="B115" s="42">
        <v>0</v>
      </c>
      <c r="C115" s="42">
        <v>12</v>
      </c>
    </row>
    <row r="116" spans="1:3" x14ac:dyDescent="0.25">
      <c r="A116" s="42" t="s">
        <v>46</v>
      </c>
      <c r="B116" s="42">
        <v>1</v>
      </c>
      <c r="C116" s="42">
        <v>69</v>
      </c>
    </row>
    <row r="117" spans="1:3" x14ac:dyDescent="0.25">
      <c r="A117" s="42" t="s">
        <v>47</v>
      </c>
      <c r="B117" s="42">
        <v>0</v>
      </c>
      <c r="C117" s="42">
        <v>69</v>
      </c>
    </row>
    <row r="118" spans="1:3" x14ac:dyDescent="0.25">
      <c r="A118" s="42" t="s">
        <v>49</v>
      </c>
      <c r="B118" s="42"/>
      <c r="C118" s="42">
        <f>SUMPRODUCT(B114:B117,C114:C117)/SUM(B114:B117)</f>
        <v>69</v>
      </c>
    </row>
    <row r="119" spans="1:3" x14ac:dyDescent="0.25">
      <c r="A119" s="42" t="s">
        <v>51</v>
      </c>
      <c r="B119" s="42"/>
      <c r="C119" s="42"/>
    </row>
    <row r="120" spans="1:3" x14ac:dyDescent="0.25">
      <c r="A120" s="42" t="s">
        <v>44</v>
      </c>
      <c r="B120" s="42">
        <v>0</v>
      </c>
      <c r="C120" s="42">
        <v>3</v>
      </c>
    </row>
    <row r="121" spans="1:3" x14ac:dyDescent="0.25">
      <c r="A121" s="42" t="s">
        <v>45</v>
      </c>
      <c r="B121" s="42">
        <v>1</v>
      </c>
      <c r="C121" s="42">
        <v>12</v>
      </c>
    </row>
    <row r="122" spans="1:3" x14ac:dyDescent="0.25">
      <c r="A122" s="42" t="s">
        <v>46</v>
      </c>
      <c r="B122" s="42">
        <v>9</v>
      </c>
      <c r="C122" s="42">
        <v>69</v>
      </c>
    </row>
    <row r="123" spans="1:3" x14ac:dyDescent="0.25">
      <c r="A123" s="42" t="s">
        <v>47</v>
      </c>
      <c r="B123" s="42">
        <v>0</v>
      </c>
      <c r="C123" s="42">
        <v>69</v>
      </c>
    </row>
    <row r="124" spans="1:3" x14ac:dyDescent="0.25">
      <c r="A124" s="42" t="s">
        <v>49</v>
      </c>
      <c r="B124" s="42"/>
      <c r="C124" s="70">
        <f>SUMPRODUCT(B120:B123,C120:C123)/SUM(B120:B123)</f>
        <v>63.3</v>
      </c>
    </row>
    <row r="125" spans="1:3" x14ac:dyDescent="0.25">
      <c r="A125" s="42" t="s">
        <v>54</v>
      </c>
      <c r="B125" s="42"/>
      <c r="C125" s="42"/>
    </row>
    <row r="126" spans="1:3" x14ac:dyDescent="0.25">
      <c r="A126" s="42" t="s">
        <v>44</v>
      </c>
      <c r="B126" s="42">
        <v>1</v>
      </c>
      <c r="C126" s="42">
        <v>3</v>
      </c>
    </row>
    <row r="127" spans="1:3" x14ac:dyDescent="0.25">
      <c r="A127" s="42" t="s">
        <v>45</v>
      </c>
      <c r="B127" s="42">
        <v>11</v>
      </c>
      <c r="C127" s="42">
        <v>12</v>
      </c>
    </row>
    <row r="128" spans="1:3" x14ac:dyDescent="0.25">
      <c r="A128" s="42" t="s">
        <v>46</v>
      </c>
      <c r="B128" s="42">
        <v>20</v>
      </c>
      <c r="C128" s="42">
        <v>69</v>
      </c>
    </row>
    <row r="129" spans="1:3" x14ac:dyDescent="0.25">
      <c r="A129" s="42" t="s">
        <v>47</v>
      </c>
      <c r="B129" s="42">
        <v>8</v>
      </c>
      <c r="C129" s="42">
        <v>69</v>
      </c>
    </row>
    <row r="130" spans="1:3" x14ac:dyDescent="0.25">
      <c r="A130" s="42" t="s">
        <v>49</v>
      </c>
      <c r="B130" s="42"/>
      <c r="C130" s="70">
        <f>SUMPRODUCT(B126:B129,C126:C129)/SUM(B126:B129)</f>
        <v>51.674999999999997</v>
      </c>
    </row>
  </sheetData>
  <mergeCells count="5">
    <mergeCell ref="F3:F6"/>
    <mergeCell ref="F7:F10"/>
    <mergeCell ref="F11:F14"/>
    <mergeCell ref="F15:F18"/>
    <mergeCell ref="F19:F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367D-0E33-4F61-BE71-A5E632A5765D}">
  <dimension ref="A1:H16"/>
  <sheetViews>
    <sheetView topLeftCell="A5" workbookViewId="0">
      <selection activeCell="C8" sqref="C8"/>
    </sheetView>
  </sheetViews>
  <sheetFormatPr defaultRowHeight="15" x14ac:dyDescent="0.25"/>
  <cols>
    <col min="1" max="1" width="17.42578125" customWidth="1"/>
    <col min="2" max="2" width="29.140625" customWidth="1"/>
    <col min="3" max="3" width="86.42578125" customWidth="1"/>
    <col min="5" max="5" width="24.7109375" customWidth="1"/>
    <col min="6" max="6" width="25.42578125" customWidth="1"/>
    <col min="7" max="7" width="17.42578125" customWidth="1"/>
  </cols>
  <sheetData>
    <row r="1" spans="1:8" ht="15.75" thickBot="1" x14ac:dyDescent="0.3"/>
    <row r="2" spans="1:8" ht="16.5" thickBot="1" x14ac:dyDescent="0.3">
      <c r="A2" s="92" t="s">
        <v>59</v>
      </c>
      <c r="B2" s="93"/>
      <c r="C2" s="94"/>
      <c r="D2" s="1"/>
      <c r="E2" s="19" t="s">
        <v>60</v>
      </c>
      <c r="F2" s="20" t="s">
        <v>61</v>
      </c>
      <c r="G2" s="1"/>
      <c r="H2" s="1"/>
    </row>
    <row r="3" spans="1:8" ht="27" x14ac:dyDescent="0.25">
      <c r="A3" s="28" t="s">
        <v>62</v>
      </c>
      <c r="B3" s="29" t="s">
        <v>63</v>
      </c>
      <c r="C3" s="30" t="s">
        <v>64</v>
      </c>
      <c r="D3" s="1"/>
      <c r="E3" s="64"/>
      <c r="F3" s="11" t="s">
        <v>65</v>
      </c>
      <c r="G3" s="1"/>
      <c r="H3" s="1"/>
    </row>
    <row r="4" spans="1:8" ht="180" x14ac:dyDescent="0.25">
      <c r="A4" s="21" t="s">
        <v>66</v>
      </c>
      <c r="B4" s="22">
        <f>ROUND(AVERAGE(C12:C16),2)</f>
        <v>39.36</v>
      </c>
      <c r="C4" s="23" t="s">
        <v>98</v>
      </c>
      <c r="D4" s="1"/>
      <c r="E4" s="1"/>
      <c r="F4" s="1"/>
      <c r="G4" s="1"/>
      <c r="H4" s="1"/>
    </row>
    <row r="5" spans="1:8" ht="180" x14ac:dyDescent="0.25">
      <c r="A5" s="21" t="s">
        <v>67</v>
      </c>
      <c r="B5" s="22">
        <f>ROUND(AVERAGE(C12:C16),2)</f>
        <v>39.36</v>
      </c>
      <c r="C5" s="23" t="s">
        <v>99</v>
      </c>
      <c r="D5" s="1"/>
      <c r="E5" s="1"/>
      <c r="F5" s="1"/>
      <c r="G5" s="1"/>
      <c r="H5" s="1"/>
    </row>
    <row r="6" spans="1:8" ht="180" x14ac:dyDescent="0.25">
      <c r="A6" s="21" t="s">
        <v>68</v>
      </c>
      <c r="B6" s="22">
        <f>ROUND(AVERAGE(C12:C16),2)</f>
        <v>39.36</v>
      </c>
      <c r="C6" s="23" t="s">
        <v>99</v>
      </c>
      <c r="D6" s="1"/>
      <c r="E6" s="1"/>
      <c r="F6" s="1"/>
      <c r="G6" s="1"/>
      <c r="H6" s="1"/>
    </row>
    <row r="7" spans="1:8" ht="165" x14ac:dyDescent="0.25">
      <c r="A7" s="21" t="s">
        <v>69</v>
      </c>
      <c r="B7" s="22">
        <f>ROUND(AVERAGE(C12:C16),2)</f>
        <v>39.36</v>
      </c>
      <c r="C7" s="23" t="s">
        <v>100</v>
      </c>
      <c r="D7" s="1"/>
      <c r="E7" s="1"/>
      <c r="F7" s="1"/>
      <c r="G7" s="1"/>
      <c r="H7" s="1"/>
    </row>
    <row r="8" spans="1:8" x14ac:dyDescent="0.25">
      <c r="A8" s="24"/>
      <c r="B8" s="25"/>
      <c r="C8" s="24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95" t="s">
        <v>70</v>
      </c>
      <c r="B10" s="95" t="s">
        <v>71</v>
      </c>
      <c r="C10" s="95" t="s">
        <v>97</v>
      </c>
    </row>
    <row r="11" spans="1:8" x14ac:dyDescent="0.25">
      <c r="A11" s="96"/>
      <c r="B11" s="96"/>
      <c r="C11" s="96"/>
    </row>
    <row r="12" spans="1:8" ht="30" x14ac:dyDescent="0.25">
      <c r="A12" s="26" t="s">
        <v>73</v>
      </c>
      <c r="B12" s="2" t="s">
        <v>74</v>
      </c>
      <c r="C12" s="66">
        <v>41.39</v>
      </c>
    </row>
    <row r="13" spans="1:8" ht="30" x14ac:dyDescent="0.25">
      <c r="A13" s="26" t="s">
        <v>75</v>
      </c>
      <c r="B13" s="2" t="s">
        <v>76</v>
      </c>
      <c r="C13" s="66">
        <v>44.41</v>
      </c>
    </row>
    <row r="14" spans="1:8" ht="30" x14ac:dyDescent="0.25">
      <c r="A14" s="26" t="s">
        <v>77</v>
      </c>
      <c r="B14" s="2" t="s">
        <v>78</v>
      </c>
      <c r="C14" s="66">
        <v>28.06</v>
      </c>
    </row>
    <row r="15" spans="1:8" ht="30" x14ac:dyDescent="0.25">
      <c r="A15" s="27" t="s">
        <v>79</v>
      </c>
      <c r="B15" s="2" t="s">
        <v>80</v>
      </c>
      <c r="C15" s="66">
        <f>97790/2080</f>
        <v>47.01442307692308</v>
      </c>
    </row>
    <row r="16" spans="1:8" x14ac:dyDescent="0.25">
      <c r="A16" s="27" t="s">
        <v>81</v>
      </c>
      <c r="B16" s="2" t="s">
        <v>82</v>
      </c>
      <c r="C16" s="66">
        <v>35.950000000000003</v>
      </c>
    </row>
  </sheetData>
  <mergeCells count="4">
    <mergeCell ref="A2:C2"/>
    <mergeCell ref="A10:A11"/>
    <mergeCell ref="B10:B11"/>
    <mergeCell ref="C10:C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9106-A8B4-4B4B-A44A-ADB036BCEE61}">
  <dimension ref="A1:F21"/>
  <sheetViews>
    <sheetView workbookViewId="0">
      <selection activeCell="K18" sqref="K18"/>
    </sheetView>
  </sheetViews>
  <sheetFormatPr defaultRowHeight="15" x14ac:dyDescent="0.25"/>
  <cols>
    <col min="1" max="1" width="13.5703125" customWidth="1"/>
    <col min="2" max="2" width="20" customWidth="1"/>
    <col min="3" max="3" width="17.42578125" customWidth="1"/>
    <col min="4" max="4" width="17.5703125" customWidth="1"/>
    <col min="5" max="5" width="21.5703125" bestFit="1" customWidth="1"/>
  </cols>
  <sheetData>
    <row r="1" spans="1:6" ht="21" x14ac:dyDescent="0.25">
      <c r="A1" s="49" t="s">
        <v>83</v>
      </c>
      <c r="B1" s="64"/>
      <c r="C1" s="64"/>
      <c r="D1" s="1"/>
      <c r="E1" s="1"/>
      <c r="F1" s="1"/>
    </row>
    <row r="2" spans="1:6" ht="21" x14ac:dyDescent="0.25">
      <c r="A2" s="49"/>
      <c r="B2" s="64"/>
      <c r="C2" s="64"/>
      <c r="D2" s="1"/>
      <c r="E2" s="1"/>
      <c r="F2" s="1"/>
    </row>
    <row r="3" spans="1:6" ht="18.75" x14ac:dyDescent="0.25">
      <c r="A3" s="50" t="s">
        <v>84</v>
      </c>
      <c r="B3" s="1"/>
      <c r="C3" s="64"/>
      <c r="D3" s="50"/>
      <c r="E3" s="1"/>
      <c r="F3" s="1"/>
    </row>
    <row r="4" spans="1:6" x14ac:dyDescent="0.25">
      <c r="A4" s="51"/>
      <c r="B4" s="1"/>
      <c r="C4" s="64"/>
      <c r="D4" s="1"/>
      <c r="E4" s="1"/>
      <c r="F4" s="1"/>
    </row>
    <row r="5" spans="1:6" x14ac:dyDescent="0.25">
      <c r="A5" s="1"/>
      <c r="B5" s="1"/>
      <c r="C5" s="64"/>
      <c r="D5" s="1"/>
      <c r="E5" s="1"/>
      <c r="F5" s="1"/>
    </row>
    <row r="6" spans="1:6" x14ac:dyDescent="0.25">
      <c r="A6" s="11" t="s">
        <v>85</v>
      </c>
      <c r="B6" s="11" t="s">
        <v>86</v>
      </c>
      <c r="C6" s="1"/>
      <c r="D6" s="1"/>
      <c r="E6" s="1"/>
      <c r="F6" s="1"/>
    </row>
    <row r="7" spans="1:6" x14ac:dyDescent="0.25">
      <c r="A7" s="52" t="s">
        <v>87</v>
      </c>
      <c r="B7" s="53">
        <v>19</v>
      </c>
      <c r="C7" s="1"/>
      <c r="D7" s="1"/>
      <c r="E7" s="1"/>
      <c r="F7" s="1"/>
    </row>
    <row r="8" spans="1:6" x14ac:dyDescent="0.25">
      <c r="A8" s="52" t="s">
        <v>88</v>
      </c>
      <c r="B8" s="53">
        <v>18</v>
      </c>
      <c r="C8" s="1"/>
      <c r="D8" s="1"/>
      <c r="E8" s="1"/>
      <c r="F8" s="1"/>
    </row>
    <row r="9" spans="1:6" x14ac:dyDescent="0.25">
      <c r="A9" s="52" t="s">
        <v>89</v>
      </c>
      <c r="B9" s="53">
        <v>12</v>
      </c>
      <c r="C9" s="1"/>
      <c r="D9" s="1"/>
      <c r="E9" s="1"/>
      <c r="F9" s="1"/>
    </row>
    <row r="10" spans="1:6" x14ac:dyDescent="0.25">
      <c r="A10" s="52" t="s">
        <v>90</v>
      </c>
      <c r="B10" s="53">
        <v>4</v>
      </c>
      <c r="C10" s="1"/>
      <c r="D10" s="1"/>
      <c r="E10" s="1"/>
      <c r="F10" s="1"/>
    </row>
    <row r="11" spans="1:6" x14ac:dyDescent="0.25">
      <c r="A11" s="54" t="s">
        <v>91</v>
      </c>
      <c r="B11" s="11">
        <f>SUM(B7:B10)</f>
        <v>53</v>
      </c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18.75" x14ac:dyDescent="0.25">
      <c r="A13" s="50" t="s">
        <v>92</v>
      </c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55"/>
      <c r="F14" s="1"/>
    </row>
    <row r="15" spans="1:6" x14ac:dyDescent="0.25">
      <c r="A15" s="11" t="s">
        <v>93</v>
      </c>
      <c r="B15" s="11" t="s">
        <v>72</v>
      </c>
      <c r="C15" s="11" t="s">
        <v>94</v>
      </c>
      <c r="D15" s="11" t="s">
        <v>95</v>
      </c>
      <c r="E15" s="11" t="s">
        <v>96</v>
      </c>
      <c r="F15" s="11" t="s">
        <v>91</v>
      </c>
    </row>
    <row r="16" spans="1:6" x14ac:dyDescent="0.25">
      <c r="A16" s="52" t="s">
        <v>87</v>
      </c>
      <c r="B16" s="53">
        <v>18</v>
      </c>
      <c r="C16" s="53">
        <v>0</v>
      </c>
      <c r="D16" s="53">
        <v>0</v>
      </c>
      <c r="E16" s="53">
        <v>1</v>
      </c>
      <c r="F16" s="56">
        <f>SUM(B16:E16)</f>
        <v>19</v>
      </c>
    </row>
    <row r="17" spans="1:6" x14ac:dyDescent="0.25">
      <c r="A17" s="52" t="s">
        <v>88</v>
      </c>
      <c r="B17" s="53">
        <v>28</v>
      </c>
      <c r="C17" s="53">
        <v>0</v>
      </c>
      <c r="D17" s="53">
        <v>1</v>
      </c>
      <c r="E17" s="53">
        <v>11</v>
      </c>
      <c r="F17" s="56">
        <f>SUM(B17:E17)</f>
        <v>40</v>
      </c>
    </row>
    <row r="18" spans="1:6" x14ac:dyDescent="0.25">
      <c r="A18" s="52" t="s">
        <v>89</v>
      </c>
      <c r="B18" s="53">
        <v>28</v>
      </c>
      <c r="C18" s="53">
        <v>1</v>
      </c>
      <c r="D18" s="53">
        <v>9</v>
      </c>
      <c r="E18" s="53">
        <v>20</v>
      </c>
      <c r="F18" s="56">
        <f t="shared" ref="F18" si="0">SUM(B18:E18)</f>
        <v>58</v>
      </c>
    </row>
    <row r="19" spans="1:6" x14ac:dyDescent="0.25">
      <c r="A19" s="52" t="s">
        <v>90</v>
      </c>
      <c r="B19" s="53">
        <v>19</v>
      </c>
      <c r="C19" s="53">
        <v>0</v>
      </c>
      <c r="D19" s="53">
        <v>0</v>
      </c>
      <c r="E19" s="53">
        <v>8</v>
      </c>
      <c r="F19" s="56">
        <f>SUM(B19:E19)</f>
        <v>27</v>
      </c>
    </row>
    <row r="20" spans="1:6" x14ac:dyDescent="0.25">
      <c r="A20" s="54" t="s">
        <v>91</v>
      </c>
      <c r="B20" s="11">
        <f>SUM(B16:B19)</f>
        <v>93</v>
      </c>
      <c r="C20" s="11">
        <f>SUM(C16:C19)</f>
        <v>1</v>
      </c>
      <c r="D20" s="11">
        <f t="shared" ref="D20:F20" si="1">SUM(D16:D19)</f>
        <v>10</v>
      </c>
      <c r="E20" s="11">
        <f t="shared" si="1"/>
        <v>40</v>
      </c>
      <c r="F20" s="11">
        <f t="shared" si="1"/>
        <v>144</v>
      </c>
    </row>
    <row r="21" spans="1:6" x14ac:dyDescent="0.25">
      <c r="A21" s="1"/>
      <c r="B21" s="57"/>
      <c r="C21" s="1"/>
      <c r="D21" s="1"/>
      <c r="E21" s="1"/>
      <c r="F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79CA-6947-412E-8F31-05486685F055}">
  <dimension ref="A1:M55"/>
  <sheetViews>
    <sheetView tabSelected="1" workbookViewId="0">
      <selection activeCell="I46" sqref="I46"/>
    </sheetView>
  </sheetViews>
  <sheetFormatPr defaultRowHeight="15" x14ac:dyDescent="0.25"/>
  <cols>
    <col min="1" max="1" width="16.85546875" customWidth="1"/>
    <col min="2" max="2" width="18.140625" customWidth="1"/>
    <col min="3" max="3" width="10.5703125" customWidth="1"/>
    <col min="4" max="4" width="11" customWidth="1"/>
    <col min="5" max="5" width="10.28515625" customWidth="1"/>
    <col min="6" max="6" width="13.5703125" customWidth="1"/>
    <col min="7" max="7" width="9.85546875" customWidth="1"/>
    <col min="8" max="8" width="11.42578125" customWidth="1"/>
  </cols>
  <sheetData>
    <row r="1" spans="1:8" ht="15.75" thickBot="1" x14ac:dyDescent="0.3">
      <c r="A1" s="120" t="s">
        <v>101</v>
      </c>
      <c r="B1" s="120"/>
      <c r="C1" s="120"/>
      <c r="D1" s="120"/>
      <c r="E1" s="120"/>
      <c r="F1" s="120"/>
      <c r="G1" s="120"/>
      <c r="H1" s="120"/>
    </row>
    <row r="2" spans="1:8" ht="72.75" thickBot="1" x14ac:dyDescent="0.3">
      <c r="A2" s="97" t="s">
        <v>102</v>
      </c>
      <c r="B2" s="98" t="s">
        <v>103</v>
      </c>
      <c r="C2" s="98" t="s">
        <v>104</v>
      </c>
      <c r="D2" s="98" t="s">
        <v>105</v>
      </c>
      <c r="E2" s="99" t="s">
        <v>106</v>
      </c>
      <c r="F2" s="99" t="s">
        <v>107</v>
      </c>
      <c r="G2" s="98" t="s">
        <v>108</v>
      </c>
      <c r="H2" s="98" t="s">
        <v>109</v>
      </c>
    </row>
    <row r="3" spans="1:8" ht="15.75" thickBot="1" x14ac:dyDescent="0.3">
      <c r="A3" s="121" t="s">
        <v>11</v>
      </c>
      <c r="B3" s="122"/>
      <c r="C3" s="122"/>
      <c r="D3" s="122"/>
      <c r="E3" s="122"/>
      <c r="F3" s="122"/>
      <c r="G3" s="122"/>
      <c r="H3" s="123"/>
    </row>
    <row r="4" spans="1:8" ht="36.75" thickBot="1" x14ac:dyDescent="0.3">
      <c r="A4" s="125" t="s">
        <v>12</v>
      </c>
      <c r="B4" s="100" t="s">
        <v>110</v>
      </c>
      <c r="C4" s="101">
        <v>53</v>
      </c>
      <c r="D4" s="102">
        <v>6042</v>
      </c>
      <c r="E4" s="103">
        <v>5554</v>
      </c>
      <c r="F4" s="103">
        <f>D4-E4</f>
        <v>488</v>
      </c>
      <c r="G4" s="101">
        <v>0</v>
      </c>
      <c r="H4" s="102">
        <f>F4+G4</f>
        <v>488</v>
      </c>
    </row>
    <row r="5" spans="1:8" ht="36.75" thickBot="1" x14ac:dyDescent="0.3">
      <c r="A5" s="124"/>
      <c r="B5" s="100" t="s">
        <v>14</v>
      </c>
      <c r="C5" s="101">
        <v>53</v>
      </c>
      <c r="D5" s="102">
        <v>1272</v>
      </c>
      <c r="E5" s="103">
        <v>1160</v>
      </c>
      <c r="F5" s="103">
        <f t="shared" ref="F5:F21" si="0">D5-E5</f>
        <v>112</v>
      </c>
      <c r="G5" s="101">
        <v>0</v>
      </c>
      <c r="H5" s="102">
        <f t="shared" ref="H5:H21" si="1">F5+G5</f>
        <v>112</v>
      </c>
    </row>
    <row r="6" spans="1:8" ht="36.75" thickBot="1" x14ac:dyDescent="0.3">
      <c r="A6" s="126"/>
      <c r="B6" s="105" t="s">
        <v>15</v>
      </c>
      <c r="C6" s="106">
        <v>53</v>
      </c>
      <c r="D6" s="107">
        <v>7314</v>
      </c>
      <c r="E6" s="108">
        <v>6714</v>
      </c>
      <c r="F6" s="103">
        <f t="shared" si="0"/>
        <v>600</v>
      </c>
      <c r="G6" s="110">
        <v>0</v>
      </c>
      <c r="H6" s="102">
        <f t="shared" si="1"/>
        <v>600</v>
      </c>
    </row>
    <row r="7" spans="1:8" ht="36.75" thickBot="1" x14ac:dyDescent="0.3">
      <c r="A7" s="111" t="s">
        <v>111</v>
      </c>
      <c r="B7" s="100" t="s">
        <v>17</v>
      </c>
      <c r="C7" s="101">
        <v>93</v>
      </c>
      <c r="D7" s="102">
        <v>48825</v>
      </c>
      <c r="E7" s="103">
        <v>55836</v>
      </c>
      <c r="F7" s="103">
        <f t="shared" si="0"/>
        <v>-7011</v>
      </c>
      <c r="G7" s="101">
        <v>0</v>
      </c>
      <c r="H7" s="102">
        <f t="shared" si="1"/>
        <v>-7011</v>
      </c>
    </row>
    <row r="8" spans="1:8" ht="36.75" thickBot="1" x14ac:dyDescent="0.3">
      <c r="A8" s="111" t="s">
        <v>72</v>
      </c>
      <c r="B8" s="100" t="s">
        <v>18</v>
      </c>
      <c r="C8" s="101">
        <v>93</v>
      </c>
      <c r="D8" s="102">
        <v>23064</v>
      </c>
      <c r="E8" s="103">
        <v>26456</v>
      </c>
      <c r="F8" s="103">
        <f t="shared" si="0"/>
        <v>-3392</v>
      </c>
      <c r="G8" s="101">
        <v>0</v>
      </c>
      <c r="H8" s="102">
        <f t="shared" si="1"/>
        <v>-3392</v>
      </c>
    </row>
    <row r="9" spans="1:8" ht="36.75" thickBot="1" x14ac:dyDescent="0.3">
      <c r="A9" s="112"/>
      <c r="B9" s="105" t="s">
        <v>19</v>
      </c>
      <c r="C9" s="106">
        <v>93</v>
      </c>
      <c r="D9" s="107">
        <v>71889</v>
      </c>
      <c r="E9" s="108">
        <v>82291</v>
      </c>
      <c r="F9" s="103">
        <f t="shared" si="0"/>
        <v>-10402</v>
      </c>
      <c r="G9" s="110">
        <v>0</v>
      </c>
      <c r="H9" s="102">
        <f t="shared" si="1"/>
        <v>-10402</v>
      </c>
    </row>
    <row r="10" spans="1:8" ht="36.75" thickBot="1" x14ac:dyDescent="0.3">
      <c r="A10" s="111" t="s">
        <v>111</v>
      </c>
      <c r="B10" s="100" t="s">
        <v>21</v>
      </c>
      <c r="C10" s="101">
        <v>1</v>
      </c>
      <c r="D10" s="101">
        <v>15</v>
      </c>
      <c r="E10" s="104">
        <v>92</v>
      </c>
      <c r="F10" s="103">
        <f t="shared" si="0"/>
        <v>-77</v>
      </c>
      <c r="G10" s="101">
        <v>0</v>
      </c>
      <c r="H10" s="102">
        <f t="shared" si="1"/>
        <v>-77</v>
      </c>
    </row>
    <row r="11" spans="1:8" ht="36.75" thickBot="1" x14ac:dyDescent="0.3">
      <c r="A11" s="111" t="s">
        <v>94</v>
      </c>
      <c r="B11" s="100" t="s">
        <v>18</v>
      </c>
      <c r="C11" s="101">
        <v>1</v>
      </c>
      <c r="D11" s="101">
        <v>7</v>
      </c>
      <c r="E11" s="104">
        <v>39</v>
      </c>
      <c r="F11" s="103">
        <f t="shared" si="0"/>
        <v>-32</v>
      </c>
      <c r="G11" s="101">
        <v>0</v>
      </c>
      <c r="H11" s="102">
        <f t="shared" si="1"/>
        <v>-32</v>
      </c>
    </row>
    <row r="12" spans="1:8" ht="36.75" thickBot="1" x14ac:dyDescent="0.3">
      <c r="A12" s="112"/>
      <c r="B12" s="105" t="s">
        <v>22</v>
      </c>
      <c r="C12" s="106">
        <v>1</v>
      </c>
      <c r="D12" s="106">
        <v>22</v>
      </c>
      <c r="E12" s="109">
        <v>131</v>
      </c>
      <c r="F12" s="103">
        <f t="shared" si="0"/>
        <v>-109</v>
      </c>
      <c r="G12" s="110">
        <v>0</v>
      </c>
      <c r="H12" s="102">
        <f t="shared" si="1"/>
        <v>-109</v>
      </c>
    </row>
    <row r="13" spans="1:8" ht="36.75" thickBot="1" x14ac:dyDescent="0.3">
      <c r="A13" s="111" t="s">
        <v>111</v>
      </c>
      <c r="B13" s="100" t="s">
        <v>21</v>
      </c>
      <c r="C13" s="101">
        <v>10</v>
      </c>
      <c r="D13" s="101">
        <v>280</v>
      </c>
      <c r="E13" s="104">
        <v>266</v>
      </c>
      <c r="F13" s="103">
        <f t="shared" si="0"/>
        <v>14</v>
      </c>
      <c r="G13" s="101">
        <v>0</v>
      </c>
      <c r="H13" s="102">
        <f t="shared" si="1"/>
        <v>14</v>
      </c>
    </row>
    <row r="14" spans="1:8" ht="36.75" thickBot="1" x14ac:dyDescent="0.3">
      <c r="A14" s="111" t="s">
        <v>95</v>
      </c>
      <c r="B14" s="100" t="s">
        <v>18</v>
      </c>
      <c r="C14" s="101">
        <v>10</v>
      </c>
      <c r="D14" s="101">
        <v>120</v>
      </c>
      <c r="E14" s="104">
        <v>119</v>
      </c>
      <c r="F14" s="103">
        <f t="shared" si="0"/>
        <v>1</v>
      </c>
      <c r="G14" s="101">
        <v>0</v>
      </c>
      <c r="H14" s="102">
        <f t="shared" si="1"/>
        <v>1</v>
      </c>
    </row>
    <row r="15" spans="1:8" ht="36.75" thickBot="1" x14ac:dyDescent="0.3">
      <c r="A15" s="112"/>
      <c r="B15" s="113" t="s">
        <v>24</v>
      </c>
      <c r="C15" s="106">
        <v>10</v>
      </c>
      <c r="D15" s="106">
        <v>400</v>
      </c>
      <c r="E15" s="109">
        <v>385</v>
      </c>
      <c r="F15" s="103">
        <f t="shared" si="0"/>
        <v>15</v>
      </c>
      <c r="G15" s="110">
        <v>0</v>
      </c>
      <c r="H15" s="102">
        <f t="shared" si="1"/>
        <v>15</v>
      </c>
    </row>
    <row r="16" spans="1:8" ht="48" customHeight="1" thickBot="1" x14ac:dyDescent="0.3">
      <c r="A16" s="127" t="s">
        <v>25</v>
      </c>
      <c r="B16" s="128"/>
      <c r="C16" s="114">
        <v>157</v>
      </c>
      <c r="D16" s="115">
        <v>79625</v>
      </c>
      <c r="E16" s="115">
        <v>89522</v>
      </c>
      <c r="F16" s="103">
        <f t="shared" si="0"/>
        <v>-9897</v>
      </c>
      <c r="G16" s="114">
        <v>0</v>
      </c>
      <c r="H16" s="102">
        <f t="shared" si="1"/>
        <v>-9897</v>
      </c>
    </row>
    <row r="17" spans="1:13" ht="36.75" thickBot="1" x14ac:dyDescent="0.3">
      <c r="A17" s="111" t="s">
        <v>111</v>
      </c>
      <c r="B17" s="100" t="s">
        <v>21</v>
      </c>
      <c r="C17" s="101">
        <v>40</v>
      </c>
      <c r="D17" s="102">
        <v>11840</v>
      </c>
      <c r="E17" s="116">
        <v>29765</v>
      </c>
      <c r="F17" s="103">
        <f t="shared" si="0"/>
        <v>-17925</v>
      </c>
      <c r="G17" s="101">
        <v>0</v>
      </c>
      <c r="H17" s="102">
        <f t="shared" si="1"/>
        <v>-17925</v>
      </c>
    </row>
    <row r="18" spans="1:13" ht="36.75" thickBot="1" x14ac:dyDescent="0.3">
      <c r="A18" s="111" t="s">
        <v>96</v>
      </c>
      <c r="B18" s="100" t="s">
        <v>18</v>
      </c>
      <c r="C18" s="101">
        <v>40</v>
      </c>
      <c r="D18" s="102">
        <v>5480</v>
      </c>
      <c r="E18" s="116">
        <v>13707</v>
      </c>
      <c r="F18" s="103">
        <f t="shared" si="0"/>
        <v>-8227</v>
      </c>
      <c r="G18" s="101">
        <v>0</v>
      </c>
      <c r="H18" s="102">
        <f t="shared" si="1"/>
        <v>-8227</v>
      </c>
    </row>
    <row r="19" spans="1:13" ht="48.75" thickBot="1" x14ac:dyDescent="0.3">
      <c r="A19" s="112"/>
      <c r="B19" s="113" t="s">
        <v>27</v>
      </c>
      <c r="C19" s="106">
        <v>40</v>
      </c>
      <c r="D19" s="107">
        <v>17320</v>
      </c>
      <c r="E19" s="117">
        <v>43472</v>
      </c>
      <c r="F19" s="103">
        <f t="shared" si="0"/>
        <v>-26152</v>
      </c>
      <c r="G19" s="110">
        <v>0</v>
      </c>
      <c r="H19" s="102">
        <f t="shared" si="1"/>
        <v>-26152</v>
      </c>
    </row>
    <row r="20" spans="1:13" ht="36" customHeight="1" thickBot="1" x14ac:dyDescent="0.3">
      <c r="A20" s="127" t="s">
        <v>28</v>
      </c>
      <c r="B20" s="128"/>
      <c r="C20" s="114">
        <v>40</v>
      </c>
      <c r="D20" s="115">
        <v>17320</v>
      </c>
      <c r="E20" s="115">
        <v>43472</v>
      </c>
      <c r="F20" s="103">
        <f t="shared" si="0"/>
        <v>-26152</v>
      </c>
      <c r="G20" s="114">
        <v>0</v>
      </c>
      <c r="H20" s="102">
        <f t="shared" si="1"/>
        <v>-26152</v>
      </c>
    </row>
    <row r="21" spans="1:13" ht="24" customHeight="1" thickBot="1" x14ac:dyDescent="0.3">
      <c r="A21" s="127" t="s">
        <v>29</v>
      </c>
      <c r="B21" s="128"/>
      <c r="C21" s="114">
        <v>197</v>
      </c>
      <c r="D21" s="115">
        <v>96945</v>
      </c>
      <c r="E21" s="115">
        <v>132994</v>
      </c>
      <c r="F21" s="103">
        <f t="shared" si="0"/>
        <v>-36049</v>
      </c>
      <c r="G21" s="114">
        <v>0</v>
      </c>
      <c r="H21" s="102">
        <f t="shared" si="1"/>
        <v>-36049</v>
      </c>
    </row>
    <row r="22" spans="1:13" ht="15.75" thickBot="1" x14ac:dyDescent="0.3">
      <c r="A22" s="121" t="s">
        <v>30</v>
      </c>
      <c r="B22" s="122"/>
      <c r="C22" s="122"/>
      <c r="D22" s="122"/>
      <c r="E22" s="122"/>
      <c r="F22" s="122"/>
      <c r="G22" s="122"/>
      <c r="H22" s="122"/>
    </row>
    <row r="23" spans="1:13" ht="48.75" thickBot="1" x14ac:dyDescent="0.3">
      <c r="A23" s="125" t="s">
        <v>12</v>
      </c>
      <c r="B23" s="118" t="s">
        <v>112</v>
      </c>
      <c r="C23" s="101">
        <v>53</v>
      </c>
      <c r="D23" s="102">
        <v>8268</v>
      </c>
      <c r="E23" s="103">
        <v>14963</v>
      </c>
      <c r="F23" s="103">
        <f>D23-E23</f>
        <v>-6695</v>
      </c>
      <c r="G23" s="101">
        <v>0</v>
      </c>
      <c r="H23" s="102">
        <f>F23+G23</f>
        <v>-6695</v>
      </c>
    </row>
    <row r="24" spans="1:13" ht="15.75" thickBot="1" x14ac:dyDescent="0.3">
      <c r="A24" s="124"/>
      <c r="B24" s="118" t="s">
        <v>32</v>
      </c>
      <c r="C24" s="101">
        <v>21</v>
      </c>
      <c r="D24" s="101">
        <v>63</v>
      </c>
      <c r="E24" s="104">
        <v>67</v>
      </c>
      <c r="F24" s="103">
        <f t="shared" ref="F24:F46" si="2">D24-E24</f>
        <v>-4</v>
      </c>
      <c r="G24" s="101">
        <v>0</v>
      </c>
      <c r="H24" s="102">
        <f t="shared" ref="H24:H46" si="3">F24+G24</f>
        <v>-4</v>
      </c>
    </row>
    <row r="25" spans="1:13" ht="24.75" thickBot="1" x14ac:dyDescent="0.3">
      <c r="A25" s="124"/>
      <c r="B25" s="118" t="s">
        <v>113</v>
      </c>
      <c r="C25" s="101">
        <v>53</v>
      </c>
      <c r="D25" s="102">
        <v>5512</v>
      </c>
      <c r="E25" s="103">
        <v>5544</v>
      </c>
      <c r="F25" s="103">
        <f t="shared" si="2"/>
        <v>-32</v>
      </c>
      <c r="G25" s="101">
        <v>0</v>
      </c>
      <c r="H25" s="102">
        <f t="shared" si="3"/>
        <v>-32</v>
      </c>
      <c r="M25" t="s">
        <v>116</v>
      </c>
    </row>
    <row r="26" spans="1:13" ht="15.75" thickBot="1" x14ac:dyDescent="0.3">
      <c r="A26" s="126"/>
      <c r="B26" s="105" t="s">
        <v>114</v>
      </c>
      <c r="C26" s="106">
        <v>53</v>
      </c>
      <c r="D26" s="107">
        <v>13843</v>
      </c>
      <c r="E26" s="108">
        <v>20574</v>
      </c>
      <c r="F26" s="103">
        <f t="shared" si="2"/>
        <v>-6731</v>
      </c>
      <c r="G26" s="110">
        <v>0</v>
      </c>
      <c r="H26" s="102">
        <f t="shared" si="3"/>
        <v>-6731</v>
      </c>
    </row>
    <row r="27" spans="1:13" ht="48.75" thickBot="1" x14ac:dyDescent="0.3">
      <c r="A27" s="111" t="s">
        <v>111</v>
      </c>
      <c r="B27" s="118" t="s">
        <v>112</v>
      </c>
      <c r="C27" s="101">
        <v>93</v>
      </c>
      <c r="D27" s="102">
        <v>33852</v>
      </c>
      <c r="E27" s="103">
        <v>99438</v>
      </c>
      <c r="F27" s="103">
        <f t="shared" si="2"/>
        <v>-65586</v>
      </c>
      <c r="G27" s="101">
        <v>0</v>
      </c>
      <c r="H27" s="102">
        <f t="shared" si="3"/>
        <v>-65586</v>
      </c>
    </row>
    <row r="28" spans="1:13" ht="36.75" thickBot="1" x14ac:dyDescent="0.3">
      <c r="A28" s="111" t="s">
        <v>72</v>
      </c>
      <c r="B28" s="118" t="s">
        <v>32</v>
      </c>
      <c r="C28" s="101">
        <v>67</v>
      </c>
      <c r="D28" s="101">
        <v>201</v>
      </c>
      <c r="E28" s="104">
        <v>219</v>
      </c>
      <c r="F28" s="103">
        <f t="shared" si="2"/>
        <v>-18</v>
      </c>
      <c r="G28" s="101">
        <v>0</v>
      </c>
      <c r="H28" s="102">
        <f t="shared" si="3"/>
        <v>-18</v>
      </c>
    </row>
    <row r="29" spans="1:13" ht="24.75" thickBot="1" x14ac:dyDescent="0.3">
      <c r="A29" s="112"/>
      <c r="B29" s="118" t="s">
        <v>113</v>
      </c>
      <c r="C29" s="101">
        <v>93</v>
      </c>
      <c r="D29" s="102">
        <v>14508</v>
      </c>
      <c r="E29" s="103">
        <v>15168</v>
      </c>
      <c r="F29" s="103">
        <f t="shared" si="2"/>
        <v>-660</v>
      </c>
      <c r="G29" s="101">
        <v>0</v>
      </c>
      <c r="H29" s="102">
        <f t="shared" si="3"/>
        <v>-660</v>
      </c>
    </row>
    <row r="30" spans="1:13" ht="15.75" thickBot="1" x14ac:dyDescent="0.3">
      <c r="A30" s="112"/>
      <c r="B30" s="105" t="s">
        <v>114</v>
      </c>
      <c r="C30" s="106">
        <v>93</v>
      </c>
      <c r="D30" s="107">
        <v>48561</v>
      </c>
      <c r="E30" s="108">
        <v>114825</v>
      </c>
      <c r="F30" s="103">
        <f t="shared" si="2"/>
        <v>-66264</v>
      </c>
      <c r="G30" s="110">
        <v>0</v>
      </c>
      <c r="H30" s="102">
        <f t="shared" si="3"/>
        <v>-66264</v>
      </c>
    </row>
    <row r="31" spans="1:13" ht="48.75" thickBot="1" x14ac:dyDescent="0.3">
      <c r="A31" s="111" t="s">
        <v>111</v>
      </c>
      <c r="B31" s="118" t="s">
        <v>112</v>
      </c>
      <c r="C31" s="101">
        <v>1</v>
      </c>
      <c r="D31" s="101">
        <v>12</v>
      </c>
      <c r="E31" s="104">
        <v>508</v>
      </c>
      <c r="F31" s="103">
        <f t="shared" si="2"/>
        <v>-496</v>
      </c>
      <c r="G31" s="101">
        <v>0</v>
      </c>
      <c r="H31" s="102">
        <f t="shared" si="3"/>
        <v>-496</v>
      </c>
    </row>
    <row r="32" spans="1:13" ht="36.75" thickBot="1" x14ac:dyDescent="0.3">
      <c r="A32" s="111" t="s">
        <v>94</v>
      </c>
      <c r="B32" s="118" t="s">
        <v>32</v>
      </c>
      <c r="C32" s="101">
        <v>2</v>
      </c>
      <c r="D32" s="101">
        <v>138</v>
      </c>
      <c r="E32" s="104">
        <v>19</v>
      </c>
      <c r="F32" s="103">
        <f t="shared" si="2"/>
        <v>119</v>
      </c>
      <c r="G32" s="101">
        <v>0</v>
      </c>
      <c r="H32" s="102">
        <f t="shared" si="3"/>
        <v>119</v>
      </c>
    </row>
    <row r="33" spans="1:8" ht="24.75" thickBot="1" x14ac:dyDescent="0.3">
      <c r="A33" s="112"/>
      <c r="B33" s="118" t="s">
        <v>113</v>
      </c>
      <c r="C33" s="101">
        <v>1</v>
      </c>
      <c r="D33" s="101">
        <v>276</v>
      </c>
      <c r="E33" s="103">
        <v>1476</v>
      </c>
      <c r="F33" s="103">
        <f t="shared" si="2"/>
        <v>-1200</v>
      </c>
      <c r="G33" s="101">
        <v>0</v>
      </c>
      <c r="H33" s="102">
        <f t="shared" si="3"/>
        <v>-1200</v>
      </c>
    </row>
    <row r="34" spans="1:8" ht="15.75" thickBot="1" x14ac:dyDescent="0.3">
      <c r="A34" s="112"/>
      <c r="B34" s="105" t="s">
        <v>114</v>
      </c>
      <c r="C34" s="106">
        <v>1</v>
      </c>
      <c r="D34" s="106">
        <v>426</v>
      </c>
      <c r="E34" s="108">
        <v>2003</v>
      </c>
      <c r="F34" s="103">
        <f t="shared" si="2"/>
        <v>-1577</v>
      </c>
      <c r="G34" s="110">
        <v>0</v>
      </c>
      <c r="H34" s="102">
        <f t="shared" si="3"/>
        <v>-1577</v>
      </c>
    </row>
    <row r="35" spans="1:8" ht="48.75" thickBot="1" x14ac:dyDescent="0.3">
      <c r="A35" s="111" t="s">
        <v>111</v>
      </c>
      <c r="B35" s="118" t="s">
        <v>112</v>
      </c>
      <c r="C35" s="101">
        <v>10</v>
      </c>
      <c r="D35" s="101">
        <v>840</v>
      </c>
      <c r="E35" s="104">
        <v>760</v>
      </c>
      <c r="F35" s="103">
        <f t="shared" si="2"/>
        <v>80</v>
      </c>
      <c r="G35" s="101">
        <v>0</v>
      </c>
      <c r="H35" s="102">
        <f t="shared" si="3"/>
        <v>80</v>
      </c>
    </row>
    <row r="36" spans="1:8" ht="36.75" thickBot="1" x14ac:dyDescent="0.3">
      <c r="A36" s="111" t="s">
        <v>95</v>
      </c>
      <c r="B36" s="118" t="s">
        <v>32</v>
      </c>
      <c r="C36" s="101">
        <v>9</v>
      </c>
      <c r="D36" s="101">
        <v>27</v>
      </c>
      <c r="E36" s="104">
        <v>25</v>
      </c>
      <c r="F36" s="103">
        <f t="shared" si="2"/>
        <v>2</v>
      </c>
      <c r="G36" s="101">
        <v>0</v>
      </c>
      <c r="H36" s="102">
        <f t="shared" si="3"/>
        <v>2</v>
      </c>
    </row>
    <row r="37" spans="1:8" ht="24.75" thickBot="1" x14ac:dyDescent="0.3">
      <c r="A37" s="112"/>
      <c r="B37" s="118" t="s">
        <v>113</v>
      </c>
      <c r="C37" s="101">
        <v>10</v>
      </c>
      <c r="D37" s="102">
        <v>2520</v>
      </c>
      <c r="E37" s="103">
        <v>2256</v>
      </c>
      <c r="F37" s="103">
        <f t="shared" si="2"/>
        <v>264</v>
      </c>
      <c r="G37" s="101">
        <v>0</v>
      </c>
      <c r="H37" s="102">
        <f t="shared" si="3"/>
        <v>264</v>
      </c>
    </row>
    <row r="38" spans="1:8" ht="15.75" thickBot="1" x14ac:dyDescent="0.3">
      <c r="A38" s="112"/>
      <c r="B38" s="105" t="s">
        <v>114</v>
      </c>
      <c r="C38" s="106">
        <v>10</v>
      </c>
      <c r="D38" s="107">
        <v>3387</v>
      </c>
      <c r="E38" s="108">
        <v>3041</v>
      </c>
      <c r="F38" s="103">
        <f t="shared" si="2"/>
        <v>346</v>
      </c>
      <c r="G38" s="110">
        <v>0</v>
      </c>
      <c r="H38" s="102">
        <f t="shared" si="3"/>
        <v>346</v>
      </c>
    </row>
    <row r="39" spans="1:8" ht="48" customHeight="1" thickBot="1" x14ac:dyDescent="0.3">
      <c r="A39" s="127" t="s">
        <v>34</v>
      </c>
      <c r="B39" s="128"/>
      <c r="C39" s="114">
        <v>157</v>
      </c>
      <c r="D39" s="115">
        <v>66217</v>
      </c>
      <c r="E39" s="115">
        <v>140442</v>
      </c>
      <c r="F39" s="103">
        <f t="shared" si="2"/>
        <v>-74225</v>
      </c>
      <c r="G39" s="114">
        <v>0</v>
      </c>
      <c r="H39" s="102">
        <f t="shared" si="3"/>
        <v>-74225</v>
      </c>
    </row>
    <row r="40" spans="1:8" ht="48.75" thickBot="1" x14ac:dyDescent="0.3">
      <c r="A40" s="111" t="s">
        <v>111</v>
      </c>
      <c r="B40" s="118" t="s">
        <v>115</v>
      </c>
      <c r="C40" s="101">
        <v>40</v>
      </c>
      <c r="D40" s="102">
        <v>14880</v>
      </c>
      <c r="E40" s="103">
        <v>106872</v>
      </c>
      <c r="F40" s="103">
        <f t="shared" si="2"/>
        <v>-91992</v>
      </c>
      <c r="G40" s="101">
        <v>0</v>
      </c>
      <c r="H40" s="102">
        <f t="shared" si="3"/>
        <v>-91992</v>
      </c>
    </row>
    <row r="41" spans="1:8" ht="36.75" thickBot="1" x14ac:dyDescent="0.3">
      <c r="A41" s="111" t="s">
        <v>96</v>
      </c>
      <c r="B41" s="118" t="s">
        <v>32</v>
      </c>
      <c r="C41" s="101">
        <v>31</v>
      </c>
      <c r="D41" s="101">
        <v>93</v>
      </c>
      <c r="E41" s="104">
        <v>133</v>
      </c>
      <c r="F41" s="103">
        <f t="shared" si="2"/>
        <v>-40</v>
      </c>
      <c r="G41" s="101">
        <v>0</v>
      </c>
      <c r="H41" s="102">
        <f t="shared" si="3"/>
        <v>-40</v>
      </c>
    </row>
    <row r="42" spans="1:8" ht="24.75" thickBot="1" x14ac:dyDescent="0.3">
      <c r="A42" s="112"/>
      <c r="B42" s="118" t="s">
        <v>113</v>
      </c>
      <c r="C42" s="101">
        <v>40</v>
      </c>
      <c r="D42" s="102">
        <v>8320</v>
      </c>
      <c r="E42" s="103">
        <v>12768</v>
      </c>
      <c r="F42" s="103">
        <f t="shared" si="2"/>
        <v>-4448</v>
      </c>
      <c r="G42" s="101">
        <v>0</v>
      </c>
      <c r="H42" s="102">
        <f t="shared" si="3"/>
        <v>-4448</v>
      </c>
    </row>
    <row r="43" spans="1:8" ht="15.75" thickBot="1" x14ac:dyDescent="0.3">
      <c r="A43" s="112"/>
      <c r="B43" s="105" t="s">
        <v>114</v>
      </c>
      <c r="C43" s="106">
        <v>40</v>
      </c>
      <c r="D43" s="107">
        <v>23293</v>
      </c>
      <c r="E43" s="108">
        <v>119773</v>
      </c>
      <c r="F43" s="103">
        <f t="shared" si="2"/>
        <v>-96480</v>
      </c>
      <c r="G43" s="110">
        <v>0</v>
      </c>
      <c r="H43" s="102">
        <f t="shared" si="3"/>
        <v>-96480</v>
      </c>
    </row>
    <row r="44" spans="1:8" ht="36" customHeight="1" thickBot="1" x14ac:dyDescent="0.3">
      <c r="A44" s="127" t="s">
        <v>35</v>
      </c>
      <c r="B44" s="128"/>
      <c r="C44" s="114">
        <v>40</v>
      </c>
      <c r="D44" s="115">
        <v>23293</v>
      </c>
      <c r="E44" s="115">
        <v>119773</v>
      </c>
      <c r="F44" s="103">
        <f t="shared" si="2"/>
        <v>-96480</v>
      </c>
      <c r="G44" s="114">
        <v>0</v>
      </c>
      <c r="H44" s="102">
        <f t="shared" si="3"/>
        <v>-96480</v>
      </c>
    </row>
    <row r="45" spans="1:8" ht="36" customHeight="1" thickBot="1" x14ac:dyDescent="0.3">
      <c r="A45" s="127" t="s">
        <v>36</v>
      </c>
      <c r="B45" s="128"/>
      <c r="C45" s="114">
        <v>197</v>
      </c>
      <c r="D45" s="115">
        <v>89510</v>
      </c>
      <c r="E45" s="119">
        <v>260215</v>
      </c>
      <c r="F45" s="103">
        <f t="shared" si="2"/>
        <v>-170705</v>
      </c>
      <c r="G45" s="114">
        <v>0</v>
      </c>
      <c r="H45" s="102">
        <f t="shared" si="3"/>
        <v>-170705</v>
      </c>
    </row>
    <row r="46" spans="1:8" ht="48" customHeight="1" thickBot="1" x14ac:dyDescent="0.3">
      <c r="A46" s="127" t="s">
        <v>37</v>
      </c>
      <c r="B46" s="128"/>
      <c r="C46" s="114">
        <v>197</v>
      </c>
      <c r="D46" s="115">
        <v>186455</v>
      </c>
      <c r="E46" s="115">
        <v>393210</v>
      </c>
      <c r="F46" s="103">
        <f t="shared" si="2"/>
        <v>-206755</v>
      </c>
      <c r="G46" s="114">
        <v>0</v>
      </c>
      <c r="H46" s="102">
        <f t="shared" si="3"/>
        <v>-206755</v>
      </c>
    </row>
    <row r="55" spans="8:8" x14ac:dyDescent="0.25">
      <c r="H55" t="s">
        <v>116</v>
      </c>
    </row>
  </sheetData>
  <mergeCells count="12">
    <mergeCell ref="A22:H22"/>
    <mergeCell ref="A23:A26"/>
    <mergeCell ref="A39:B39"/>
    <mergeCell ref="A44:B44"/>
    <mergeCell ref="A45:B45"/>
    <mergeCell ref="A46:B46"/>
    <mergeCell ref="A1:H1"/>
    <mergeCell ref="A3:H3"/>
    <mergeCell ref="A4:A6"/>
    <mergeCell ref="A16:B16"/>
    <mergeCell ref="A20:B20"/>
    <mergeCell ref="A21:B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c9689-863f-4422-872b-d3791ecc8c2d" xsi:nil="true"/>
    <lcf76f155ced4ddcb4097134ff3c332f xmlns="2d5c441e-313f-4181-84c9-4d771301bd02">
      <Terms xmlns="http://schemas.microsoft.com/office/infopath/2007/PartnerControls"/>
    </lcf76f155ced4ddcb4097134ff3c332f>
    <SharedWithUsers xmlns="14ac9689-863f-4422-872b-d3791ecc8c2d">
      <UserInfo>
        <DisplayName/>
        <AccountId xsi:nil="true"/>
        <AccountType/>
      </UserInfo>
    </SharedWithUsers>
    <Notes xmlns="2d5c441e-313f-4181-84c9-4d771301bd0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35BB24BF1974F84EF7F0E86515D8B" ma:contentTypeVersion="19" ma:contentTypeDescription="Create a new document." ma:contentTypeScope="" ma:versionID="88cbe9a17051537a33984a29fd4da163">
  <xsd:schema xmlns:xsd="http://www.w3.org/2001/XMLSchema" xmlns:xs="http://www.w3.org/2001/XMLSchema" xmlns:p="http://schemas.microsoft.com/office/2006/metadata/properties" xmlns:ns1="http://schemas.microsoft.com/sharepoint/v3" xmlns:ns2="2d5c441e-313f-4181-84c9-4d771301bd02" xmlns:ns3="14ac9689-863f-4422-872b-d3791ecc8c2d" targetNamespace="http://schemas.microsoft.com/office/2006/metadata/properties" ma:root="true" ma:fieldsID="c5e6fb8634dd0bf0862540a4a41a3dd0" ns1:_="" ns2:_="" ns3:_="">
    <xsd:import namespace="http://schemas.microsoft.com/sharepoint/v3"/>
    <xsd:import namespace="2d5c441e-313f-4181-84c9-4d771301bd02"/>
    <xsd:import namespace="14ac9689-863f-4422-872b-d3791ecc8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441e-313f-4181-84c9-4d771301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c9689-863f-4422-872b-d3791ecc8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f703ed3-d228-4c11-ac79-0104a07137a7}" ma:internalName="TaxCatchAll" ma:showField="CatchAllData" ma:web="14ac9689-863f-4422-872b-d3791ecc8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FCD9C-6CFE-458C-B831-1D92DD28E8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FE17A-6BB9-43C3-9F57-60E9C36D1108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cf624fd-d71f-4fb0-b10a-ca34a99f6b63"/>
    <ds:schemaRef ds:uri="http://schemas.openxmlformats.org/package/2006/metadata/core-properties"/>
    <ds:schemaRef ds:uri="http://schemas.microsoft.com/office/2006/metadata/properties"/>
    <ds:schemaRef ds:uri="73fb875a-8af9-4255-b008-0995492d31cd"/>
    <ds:schemaRef ds:uri="http://purl.org/dc/elements/1.1/"/>
    <ds:schemaRef ds:uri="3ae1a219-f1fd-468f-b2c7-b4766e985bb7"/>
    <ds:schemaRef ds:uri="http://schemas.microsoft.com/sharepoint/v3"/>
    <ds:schemaRef ds:uri="http://purl.org/dc/terms/"/>
    <ds:schemaRef ds:uri="14ac9689-863f-4422-872b-d3791ecc8c2d"/>
    <ds:schemaRef ds:uri="2d5c441e-313f-4181-84c9-4d771301bd02"/>
  </ds:schemaRefs>
</ds:datastoreItem>
</file>

<file path=customXml/itemProps3.xml><?xml version="1.0" encoding="utf-8"?>
<ds:datastoreItem xmlns:ds="http://schemas.openxmlformats.org/officeDocument/2006/customXml" ds:itemID="{0354593D-1CFB-4076-BBB9-CF6B83D29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Burden Hours</vt:lpstr>
      <vt:lpstr>Weighted Hours</vt:lpstr>
      <vt:lpstr>Labor Rates</vt:lpstr>
      <vt:lpstr>Number of Agencies</vt:lpstr>
      <vt:lpstr>Change in Burden Hours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Wolford, Brenda - FNS</dc:creator>
  <cp:keywords/>
  <dc:description/>
  <cp:lastModifiedBy>Pendleton, Divyani - FNS</cp:lastModifiedBy>
  <cp:revision/>
  <dcterms:created xsi:type="dcterms:W3CDTF">2025-03-25T15:08:54Z</dcterms:created>
  <dcterms:modified xsi:type="dcterms:W3CDTF">2025-06-24T18:11:13Z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0x010100C9F35BB24BF1974F84EF7F0E86515D8B</vt:lpwstr>
  </property>
  <property fmtid="{D5CDD505-2E9C-101B-9397-08002B2CF9AE}" pid="3" name="MediaServiceImageTags">
    <vt:lpwstr/>
  </property>
  <property fmtid="{D5CDD505-2E9C-101B-9397-08002B2CF9AE}" pid="4" name="Order">
    <vt:r8>51400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