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67 7 CFR Part 235-State Administrative Expense Funds 2026 Reinstatement/ROCIS/"/>
    </mc:Choice>
  </mc:AlternateContent>
  <xr:revisionPtr revIDLastSave="3" documentId="13_ncr:1_{BB7997E3-9BA1-4AE7-A7AC-A9F4507C0699}" xr6:coauthVersionLast="47" xr6:coauthVersionMax="47" xr10:uidLastSave="{FBC5A422-323D-40E3-89CD-E7DB8EE75186}"/>
  <bookViews>
    <workbookView xWindow="0" yWindow="350" windowWidth="19180" windowHeight="9730" tabRatio="640" activeTab="1" xr2:uid="{00000000-000D-0000-FFFF-FFFF00000000}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RecordKeeping!$A$4:$N$18</definedName>
    <definedName name="_xlnm._FilterDatabase" localSheetId="1" hidden="1">Reporting!$A$2:$N$19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RecordKeeping!$A$2:$N$22</definedName>
    <definedName name="_xlnm.Print_Area" localSheetId="1">Reporting!$A$1:$N$25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I6" i="8" s="1"/>
  <c r="G10" i="8"/>
  <c r="I10" i="8" s="1"/>
  <c r="L12" i="27"/>
  <c r="J12" i="27"/>
  <c r="M6" i="8" l="1"/>
  <c r="N6" i="8"/>
  <c r="M10" i="8"/>
  <c r="N10" i="8"/>
  <c r="G4" i="27"/>
  <c r="I4" i="27" s="1"/>
  <c r="N4" i="27" l="1"/>
  <c r="M4" i="27"/>
  <c r="G6" i="27"/>
  <c r="I6" i="27" s="1"/>
  <c r="M6" i="27" s="1"/>
  <c r="G7" i="27" l="1"/>
  <c r="I7" i="27" s="1"/>
  <c r="G8" i="27"/>
  <c r="I8" i="27" s="1"/>
  <c r="G9" i="27"/>
  <c r="I9" i="27" s="1"/>
  <c r="M9" i="27" s="1"/>
  <c r="N7" i="27" l="1"/>
  <c r="M7" i="27"/>
  <c r="M8" i="27"/>
  <c r="N8" i="27"/>
  <c r="N9" i="27"/>
  <c r="E11" i="8" l="1"/>
  <c r="L11" i="8"/>
  <c r="K11" i="8"/>
  <c r="J11" i="8"/>
  <c r="G8" i="8"/>
  <c r="I8" i="8" s="1"/>
  <c r="R6" i="8" s="1"/>
  <c r="D26" i="27"/>
  <c r="D25" i="27"/>
  <c r="D24" i="27"/>
  <c r="M8" i="8" l="1"/>
  <c r="I20" i="8" l="1"/>
  <c r="E22" i="27"/>
  <c r="E12" i="27"/>
  <c r="G7" i="8"/>
  <c r="I7" i="8" s="1"/>
  <c r="G9" i="8"/>
  <c r="I9" i="8" l="1"/>
  <c r="N7" i="8"/>
  <c r="M7" i="8"/>
  <c r="N6" i="27"/>
  <c r="G5" i="27"/>
  <c r="I5" i="27" s="1"/>
  <c r="M5" i="27" s="1"/>
  <c r="G13" i="8"/>
  <c r="I13" i="8" s="1"/>
  <c r="N13" i="8" s="1"/>
  <c r="E14" i="8"/>
  <c r="B6" i="4" s="1"/>
  <c r="F14" i="8"/>
  <c r="C6" i="4" s="1"/>
  <c r="H14" i="8"/>
  <c r="E6" i="4" s="1"/>
  <c r="J14" i="8"/>
  <c r="K14" i="8"/>
  <c r="L14" i="8"/>
  <c r="M14" i="8"/>
  <c r="J26" i="27"/>
  <c r="J25" i="27"/>
  <c r="J24" i="27"/>
  <c r="D23" i="27"/>
  <c r="J23" i="27" s="1"/>
  <c r="D22" i="27"/>
  <c r="N21" i="27"/>
  <c r="M21" i="27"/>
  <c r="L21" i="27"/>
  <c r="K21" i="27"/>
  <c r="J21" i="27"/>
  <c r="I21" i="27"/>
  <c r="H21" i="27"/>
  <c r="G21" i="27"/>
  <c r="F21" i="27"/>
  <c r="E21" i="27"/>
  <c r="D21" i="27"/>
  <c r="M18" i="27"/>
  <c r="L18" i="27"/>
  <c r="K18" i="27"/>
  <c r="J18" i="27"/>
  <c r="H18" i="27"/>
  <c r="E12" i="4" s="1"/>
  <c r="F18" i="27"/>
  <c r="C12" i="4" s="1"/>
  <c r="E18" i="27"/>
  <c r="B12" i="4" s="1"/>
  <c r="G17" i="27"/>
  <c r="I17" i="27" s="1"/>
  <c r="N17" i="27" s="1"/>
  <c r="M15" i="27"/>
  <c r="L15" i="27"/>
  <c r="K15" i="27"/>
  <c r="J15" i="27"/>
  <c r="H15" i="27"/>
  <c r="E11" i="4" s="1"/>
  <c r="F15" i="27"/>
  <c r="C11" i="4" s="1"/>
  <c r="E15" i="27"/>
  <c r="B11" i="4" s="1"/>
  <c r="G14" i="27"/>
  <c r="I14" i="27" s="1"/>
  <c r="N14" i="27" s="1"/>
  <c r="K12" i="27"/>
  <c r="J22" i="27"/>
  <c r="G11" i="27"/>
  <c r="I11" i="27" s="1"/>
  <c r="N11" i="27" s="1"/>
  <c r="G10" i="27"/>
  <c r="D20" i="8"/>
  <c r="E20" i="8"/>
  <c r="H20" i="8"/>
  <c r="D22" i="8"/>
  <c r="F22" i="8" s="1"/>
  <c r="D21" i="8"/>
  <c r="L21" i="8" s="1"/>
  <c r="F20" i="8"/>
  <c r="G20" i="8"/>
  <c r="J20" i="8"/>
  <c r="K20" i="8"/>
  <c r="L20" i="8"/>
  <c r="M20" i="8"/>
  <c r="N20" i="8"/>
  <c r="E17" i="8"/>
  <c r="B7" i="4" s="1"/>
  <c r="J17" i="8"/>
  <c r="M17" i="8"/>
  <c r="L17" i="8"/>
  <c r="K17" i="8"/>
  <c r="H17" i="8"/>
  <c r="E7" i="4" s="1"/>
  <c r="F17" i="8"/>
  <c r="C7" i="4" s="1"/>
  <c r="G16" i="8"/>
  <c r="I16" i="8" s="1"/>
  <c r="N16" i="8" s="1"/>
  <c r="N9" i="8" l="1"/>
  <c r="M9" i="8"/>
  <c r="I11" i="8"/>
  <c r="G11" i="8"/>
  <c r="D5" i="4" s="1"/>
  <c r="J27" i="27"/>
  <c r="K22" i="27"/>
  <c r="K27" i="27" s="1"/>
  <c r="N5" i="27"/>
  <c r="L23" i="8"/>
  <c r="K21" i="8"/>
  <c r="K23" i="8" s="1"/>
  <c r="M11" i="27"/>
  <c r="J19" i="27"/>
  <c r="G14" i="8"/>
  <c r="D6" i="4" s="1"/>
  <c r="L19" i="27"/>
  <c r="E19" i="27"/>
  <c r="K19" i="27"/>
  <c r="G22" i="27"/>
  <c r="L22" i="27" s="1"/>
  <c r="L27" i="27" s="1"/>
  <c r="N14" i="8"/>
  <c r="I14" i="8"/>
  <c r="F6" i="4" s="1"/>
  <c r="H22" i="8"/>
  <c r="G22" i="8"/>
  <c r="I22" i="8"/>
  <c r="L18" i="8"/>
  <c r="J22" i="8"/>
  <c r="G18" i="27"/>
  <c r="D12" i="4" s="1"/>
  <c r="G12" i="27"/>
  <c r="F12" i="27" s="1"/>
  <c r="C10" i="4" s="1"/>
  <c r="B10" i="4"/>
  <c r="B13" i="4" s="1"/>
  <c r="I15" i="27"/>
  <c r="F11" i="4" s="1"/>
  <c r="N15" i="27"/>
  <c r="G15" i="27"/>
  <c r="D11" i="4" s="1"/>
  <c r="I10" i="27"/>
  <c r="E23" i="27"/>
  <c r="G23" i="27"/>
  <c r="I23" i="27"/>
  <c r="E24" i="27"/>
  <c r="G24" i="27"/>
  <c r="I24" i="27"/>
  <c r="N24" i="27"/>
  <c r="E25" i="27"/>
  <c r="G25" i="27"/>
  <c r="I25" i="27"/>
  <c r="N25" i="27"/>
  <c r="E26" i="27"/>
  <c r="G26" i="27"/>
  <c r="I26" i="27"/>
  <c r="N26" i="27"/>
  <c r="F23" i="27"/>
  <c r="H23" i="27"/>
  <c r="F24" i="27"/>
  <c r="H24" i="27"/>
  <c r="F25" i="27"/>
  <c r="H25" i="27"/>
  <c r="F26" i="27"/>
  <c r="H26" i="27"/>
  <c r="E22" i="8"/>
  <c r="N17" i="8"/>
  <c r="G17" i="8"/>
  <c r="D7" i="4" s="1"/>
  <c r="I17" i="8"/>
  <c r="F7" i="4" s="1"/>
  <c r="N22" i="8" l="1"/>
  <c r="N11" i="8"/>
  <c r="M11" i="8"/>
  <c r="D8" i="4"/>
  <c r="F22" i="27"/>
  <c r="G27" i="27"/>
  <c r="D10" i="4"/>
  <c r="D13" i="4" s="1"/>
  <c r="C13" i="4" s="1"/>
  <c r="N10" i="27"/>
  <c r="N12" i="27" s="1"/>
  <c r="M10" i="27"/>
  <c r="M12" i="27" s="1"/>
  <c r="G19" i="27"/>
  <c r="E27" i="27"/>
  <c r="I12" i="27"/>
  <c r="H12" i="27" s="1"/>
  <c r="I22" i="27"/>
  <c r="I18" i="27"/>
  <c r="F12" i="4" s="1"/>
  <c r="N18" i="27"/>
  <c r="I27" i="27" l="1"/>
  <c r="H27" i="27" s="1"/>
  <c r="M19" i="27"/>
  <c r="M27" i="27"/>
  <c r="F27" i="27"/>
  <c r="F10" i="4"/>
  <c r="F13" i="4" s="1"/>
  <c r="E13" i="4" s="1"/>
  <c r="E10" i="4"/>
  <c r="H22" i="27"/>
  <c r="N23" i="27"/>
  <c r="I19" i="27"/>
  <c r="H19" i="27" s="1"/>
  <c r="N19" i="27" l="1"/>
  <c r="N22" i="27"/>
  <c r="N27" i="27" s="1"/>
  <c r="J18" i="8"/>
  <c r="K18" i="8"/>
  <c r="N18" i="8"/>
  <c r="N21" i="8" s="1"/>
  <c r="N23" i="8" s="1"/>
  <c r="M18" i="8"/>
  <c r="M21" i="8" s="1"/>
  <c r="M23" i="8" s="1"/>
  <c r="E21" i="8"/>
  <c r="G18" i="8"/>
  <c r="J21" i="8" l="1"/>
  <c r="J23" i="8" s="1"/>
  <c r="C5" i="28"/>
  <c r="G21" i="8"/>
  <c r="G23" i="8" s="1"/>
  <c r="E18" i="8"/>
  <c r="F18" i="8" s="1"/>
  <c r="F11" i="8"/>
  <c r="C5" i="4" s="1"/>
  <c r="B5" i="4"/>
  <c r="B8" i="4" s="1"/>
  <c r="C8" i="4" s="1"/>
  <c r="E23" i="8"/>
  <c r="I18" i="8"/>
  <c r="H11" i="8"/>
  <c r="E5" i="4" s="1"/>
  <c r="E8" i="4" s="1"/>
  <c r="F5" i="4"/>
  <c r="D14" i="4"/>
  <c r="C14" i="4" s="1"/>
  <c r="C7" i="28" l="1"/>
  <c r="C6" i="28" s="1"/>
  <c r="H18" i="8"/>
  <c r="I21" i="8"/>
  <c r="F21" i="8"/>
  <c r="F23" i="8" s="1"/>
  <c r="F8" i="4"/>
  <c r="F14" i="4" s="1"/>
  <c r="E14" i="4" s="1"/>
  <c r="C4" i="28"/>
  <c r="C9" i="28" l="1"/>
  <c r="H21" i="8"/>
  <c r="I23" i="8"/>
  <c r="H2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BBrennan</author>
    <author>sweeks</author>
    <author>McMaster, Kate - FNS</author>
  </authors>
  <commentList>
    <comment ref="M6" authorId="0" shapeId="0" xr:uid="{00000000-0006-0000-0000-000003000000}">
      <text>
        <r>
          <rPr>
            <sz val="8"/>
            <color indexed="81"/>
            <rFont val="Tahoma"/>
            <family val="2"/>
          </rPr>
          <t>Decrease in SAs.  Electronic accounting processed biweekly (adjusted time for consistency).</t>
        </r>
      </text>
    </comment>
    <comment ref="M7" authorId="1" shapeId="0" xr:uid="{00000000-0006-0000-0000-000005000000}">
      <text>
        <r>
          <rPr>
            <sz val="9"/>
            <color indexed="81"/>
            <rFont val="Tahoma"/>
            <family val="2"/>
          </rPr>
          <t>Electronic accounting processed biweekly (adjusting time for consistency).</t>
        </r>
      </text>
    </comment>
    <comment ref="F9" authorId="2" shapeId="0" xr:uid="{B09177A2-E02F-4C1F-9697-501DE3FCF6E0}">
      <text>
        <r>
          <rPr>
            <sz val="9"/>
            <color indexed="81"/>
            <rFont val="Tahoma"/>
            <family val="2"/>
          </rPr>
          <t>Processed quarterly</t>
        </r>
      </text>
    </comment>
  </commentList>
</comments>
</file>

<file path=xl/sharedStrings.xml><?xml version="1.0" encoding="utf-8"?>
<sst xmlns="http://schemas.openxmlformats.org/spreadsheetml/2006/main" count="132" uniqueCount="91">
  <si>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</si>
  <si>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</si>
  <si>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</si>
  <si>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</si>
  <si>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</si>
  <si>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</si>
  <si>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</si>
  <si>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</si>
  <si>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</si>
  <si>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</si>
  <si>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</si>
  <si>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</si>
  <si>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</si>
  <si>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</si>
  <si>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</si>
  <si>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</si>
  <si>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</si>
  <si>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</si>
  <si>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</si>
  <si>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</si>
  <si>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</si>
  <si>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</si>
  <si>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</si>
  <si>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</si>
  <si>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</si>
  <si>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</si>
  <si>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</si>
  <si>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</si>
  <si>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</si>
  <si>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</si>
  <si>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</si>
  <si>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</si>
  <si>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</si>
  <si>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</si>
  <si>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</si>
  <si>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</si>
  <si>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</si>
  <si>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</si>
  <si>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</si>
  <si>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</si>
  <si>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</si>
  <si>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</si>
  <si>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</si>
  <si>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</si>
  <si>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</si>
  <si>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</si>
  <si>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</si>
  <si>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</si>
  <si>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235.7(b)</t>
  </si>
  <si>
    <t>235.5(d)</t>
  </si>
  <si>
    <t>FNS-525</t>
  </si>
  <si>
    <t>SAE</t>
  </si>
  <si>
    <t>235.7(a)</t>
  </si>
  <si>
    <t>235.9(c)(d)</t>
  </si>
  <si>
    <t>235.11(a)</t>
  </si>
  <si>
    <t>Due to Authorizing Statute: Public Law 89-642 The Child Nutrition Act of 1966</t>
  </si>
  <si>
    <t xml:space="preserve">Due to Authorizing Statute: Public Law 89-642 The Child Nutrition Act of 1966
</t>
  </si>
  <si>
    <t>This is a draft of the SAE Burden doc using the redesigned template</t>
  </si>
  <si>
    <t>CURRENT OMB INVENTORY FOR PART 235</t>
  </si>
  <si>
    <t>SUMMARY OF BURDEN (RECORDKEEPING &amp; REPORTING)</t>
  </si>
  <si>
    <t>Due to Program Change - SAE Rule</t>
  </si>
  <si>
    <t>DIFFERENCE (NEW BURDEN REQUESTED WITH  ADJUSTMENTS)</t>
  </si>
  <si>
    <t>BB</t>
  </si>
  <si>
    <t xml:space="preserve">Reviewed data and functionality with Susan … </t>
  </si>
  <si>
    <t>Initiated renewal collection package</t>
  </si>
  <si>
    <t>bb</t>
  </si>
  <si>
    <t>FNS-777</t>
  </si>
  <si>
    <t>TOTAL BURDEN FOR PART 235</t>
  </si>
  <si>
    <t>235.5(b)&amp;(c)</t>
  </si>
  <si>
    <t>SA submits base SAE Plan (and amendments)</t>
  </si>
  <si>
    <t>SA maintains current accounting records of expenditure of SAE funds which adequately identify fund authorizations, obligations, unobligated balances, assets, liabilities, outlay, and income. (Includes funds carried over into subsequent FY.)</t>
  </si>
  <si>
    <t>Revise FNS-74 Federal-State Agreement</t>
  </si>
  <si>
    <t>Program Rule</t>
  </si>
  <si>
    <t>Not every SA submits SAE Plan unless substantive changes or reallocation requested.</t>
  </si>
  <si>
    <t># of SAs administering CN programs decreased from 87 to 84 CT, VT, and NV each have one less state agency)</t>
  </si>
  <si>
    <t>Remove 6 hours of recordkeeping burden that is already included in the FNS-777 recordkeeping burden</t>
  </si>
  <si>
    <t>Revise duration language of FNS-74 and remove 19 hours reporting burden since not annual (less than 9 if any revisions to the FSA)</t>
  </si>
  <si>
    <t>SA submits SAE Funds Reallocation Report annually</t>
  </si>
  <si>
    <t xml:space="preserve">PROPOSED TOTAL BURDEN HOURS FOR PART 235 </t>
  </si>
  <si>
    <t xml:space="preserve">Due to Program Change </t>
  </si>
  <si>
    <t>Current OMB Approved Burden Hours</t>
  </si>
  <si>
    <t>OMB Control #0584-0067 - Burden Summary - 7 CFR Part 235, State Administrative Expense Funds Regulations                         Form Numbers FNS-525, FNS-777</t>
  </si>
  <si>
    <t>KM</t>
  </si>
  <si>
    <t>Removed 54 hours of recordkeeping burden when removing the FNS-777 from this collection</t>
  </si>
  <si>
    <t>SA submits information reported on SFAs participating in NSLP or CSP</t>
  </si>
  <si>
    <t>FN-777</t>
  </si>
  <si>
    <t>Removed 4,153 burden hours by, in recordkeeping, changing the number of reports per recordkeeper to 1 for the FNS-525 and reducing the number of agencies replying to 54 (from 64) in reporting</t>
  </si>
  <si>
    <t xml:space="preserve">Attachment E -SAE Burden Chart </t>
  </si>
  <si>
    <t>Attachment E SAE Burden Chart</t>
  </si>
  <si>
    <t>SA documents expenditures of funds from State sources in any fiscal year for the administration of CNP is not less than that expended or obligated in that fiscal year.</t>
  </si>
  <si>
    <t>SA procurement and property management standards procedures comply with 2 CFR part 200.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</si>
</sst>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b/>
      <sz val="10.5"/>
      <color indexed="8"/>
      <name val="Cambria"/>
      <family val="1"/>
      <scheme val="maj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indexed="5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0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>
      <alignment horizontal="center"/>
    </xf>
    <xf numFmtId="0" fontId="17" fillId="0" borderId="10" xfId="4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12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Font="1" applyBorder="1" applyAlignment="1">
      <alignment vertical="center" wrapText="1" readingOrder="1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4" fillId="16" borderId="1" xfId="0" applyFont="1" applyFill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0" fontId="34" fillId="16" borderId="34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9" fillId="17" borderId="0" xfId="0" applyFont="1" applyFill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0" fontId="13" fillId="18" borderId="1" xfId="1" applyFont="1" applyFill="1" applyBorder="1" applyAlignment="1">
      <alignment horizontal="center" vertical="center" wrapText="1"/>
    </xf>
    <xf numFmtId="166" fontId="36" fillId="16" borderId="1" xfId="0" applyNumberFormat="1" applyFont="1" applyFill="1" applyBorder="1" applyAlignment="1">
      <alignment vertical="center"/>
    </xf>
    <xf numFmtId="37" fontId="24" fillId="13" borderId="0" xfId="0" applyNumberFormat="1" applyFont="1" applyFill="1"/>
    <xf numFmtId="166" fontId="1" fillId="0" borderId="1" xfId="0" applyNumberFormat="1" applyFont="1" applyBorder="1"/>
    <xf numFmtId="166" fontId="24" fillId="13" borderId="0" xfId="0" applyNumberFormat="1" applyFont="1" applyFill="1"/>
    <xf numFmtId="166" fontId="24" fillId="13" borderId="24" xfId="0" applyNumberFormat="1" applyFont="1" applyFill="1" applyBorder="1"/>
    <xf numFmtId="166" fontId="0" fillId="0" borderId="1" xfId="0" applyNumberFormat="1" applyBorder="1"/>
    <xf numFmtId="165" fontId="11" fillId="0" borderId="0" xfId="3" applyNumberFormat="1" applyFont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165" fontId="11" fillId="10" borderId="0" xfId="3" applyNumberFormat="1" applyFont="1" applyFill="1" applyBorder="1" applyAlignment="1">
      <alignment vertical="center"/>
    </xf>
    <xf numFmtId="166" fontId="0" fillId="0" borderId="0" xfId="0" applyNumberFormat="1"/>
    <xf numFmtId="165" fontId="11" fillId="17" borderId="0" xfId="3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43" fontId="6" fillId="9" borderId="15" xfId="3" applyFont="1" applyFill="1" applyBorder="1" applyProtection="1"/>
    <xf numFmtId="1" fontId="0" fillId="0" borderId="1" xfId="0" applyNumberFormat="1" applyBorder="1"/>
    <xf numFmtId="0" fontId="31" fillId="0" borderId="1" xfId="0" applyFont="1" applyBorder="1" applyAlignment="1">
      <alignment vertical="center"/>
    </xf>
    <xf numFmtId="167" fontId="6" fillId="9" borderId="15" xfId="3" applyNumberFormat="1" applyFont="1" applyFill="1" applyBorder="1" applyProtection="1"/>
    <xf numFmtId="166" fontId="39" fillId="0" borderId="1" xfId="3" applyNumberFormat="1" applyFont="1" applyFill="1" applyBorder="1" applyAlignment="1" applyProtection="1">
      <alignment vertical="center"/>
      <protection locked="0"/>
    </xf>
    <xf numFmtId="166" fontId="39" fillId="0" borderId="12" xfId="3" applyNumberFormat="1" applyFont="1" applyFill="1" applyBorder="1" applyAlignment="1" applyProtection="1">
      <alignment vertical="center"/>
    </xf>
    <xf numFmtId="166" fontId="40" fillId="16" borderId="1" xfId="0" applyNumberFormat="1" applyFont="1" applyFill="1" applyBorder="1" applyAlignment="1">
      <alignment vertical="center"/>
    </xf>
    <xf numFmtId="2" fontId="31" fillId="0" borderId="1" xfId="0" applyNumberFormat="1" applyFont="1" applyBorder="1" applyAlignment="1">
      <alignment vertical="center" wrapText="1"/>
    </xf>
    <xf numFmtId="166" fontId="31" fillId="19" borderId="1" xfId="3" applyNumberFormat="1" applyFont="1" applyFill="1" applyBorder="1" applyAlignment="1" applyProtection="1">
      <alignment vertical="center"/>
      <protection locked="0"/>
    </xf>
    <xf numFmtId="166" fontId="31" fillId="19" borderId="12" xfId="3" applyNumberFormat="1" applyFont="1" applyFill="1" applyBorder="1" applyAlignment="1" applyProtection="1">
      <alignment vertical="center"/>
    </xf>
    <xf numFmtId="43" fontId="6" fillId="0" borderId="39" xfId="3" applyFont="1" applyFill="1" applyBorder="1" applyAlignment="1" applyProtection="1">
      <alignment horizontal="center" vertical="center" wrapText="1"/>
      <protection locked="0"/>
    </xf>
    <xf numFmtId="43" fontId="5" fillId="0" borderId="41" xfId="3" applyFont="1" applyFill="1" applyBorder="1" applyAlignment="1" applyProtection="1">
      <alignment vertical="center" wrapText="1"/>
      <protection locked="0"/>
    </xf>
    <xf numFmtId="43" fontId="5" fillId="0" borderId="36" xfId="3" applyFont="1" applyFill="1" applyBorder="1" applyAlignment="1" applyProtection="1">
      <alignment vertical="center" wrapText="1"/>
      <protection locked="0"/>
    </xf>
    <xf numFmtId="43" fontId="6" fillId="0" borderId="36" xfId="3" applyFont="1" applyFill="1" applyBorder="1" applyAlignment="1" applyProtection="1">
      <alignment horizontal="center" vertical="center" wrapText="1"/>
      <protection locked="0"/>
    </xf>
    <xf numFmtId="166" fontId="5" fillId="0" borderId="36" xfId="3" applyNumberFormat="1" applyFont="1" applyFill="1" applyBorder="1" applyAlignment="1" applyProtection="1">
      <alignment vertical="center"/>
      <protection locked="0"/>
    </xf>
    <xf numFmtId="166" fontId="5" fillId="0" borderId="36" xfId="3" applyNumberFormat="1" applyFont="1" applyFill="1" applyBorder="1" applyAlignment="1" applyProtection="1">
      <alignment vertical="center"/>
    </xf>
    <xf numFmtId="165" fontId="5" fillId="0" borderId="36" xfId="3" applyNumberFormat="1" applyFont="1" applyFill="1" applyBorder="1" applyAlignment="1" applyProtection="1">
      <alignment vertical="center"/>
      <protection locked="0"/>
    </xf>
    <xf numFmtId="166" fontId="5" fillId="0" borderId="42" xfId="3" applyNumberFormat="1" applyFont="1" applyFill="1" applyBorder="1" applyAlignment="1" applyProtection="1">
      <alignment vertical="center"/>
    </xf>
    <xf numFmtId="0" fontId="0" fillId="0" borderId="24" xfId="0" applyBorder="1"/>
    <xf numFmtId="165" fontId="0" fillId="0" borderId="1" xfId="0" applyNumberFormat="1" applyBorder="1"/>
    <xf numFmtId="0" fontId="0" fillId="0" borderId="21" xfId="0" applyBorder="1" applyAlignment="1">
      <alignment wrapText="1"/>
    </xf>
    <xf numFmtId="164" fontId="32" fillId="15" borderId="1" xfId="0" applyNumberFormat="1" applyFont="1" applyFill="1" applyBorder="1" applyAlignment="1">
      <alignment vertical="center"/>
    </xf>
    <xf numFmtId="43" fontId="30" fillId="19" borderId="37" xfId="3" applyFont="1" applyFill="1" applyBorder="1" applyAlignment="1" applyProtection="1">
      <alignment horizontal="center" vertical="center" wrapText="1"/>
      <protection locked="0"/>
    </xf>
    <xf numFmtId="0" fontId="31" fillId="19" borderId="34" xfId="0" applyFont="1" applyFill="1" applyBorder="1" applyAlignment="1">
      <alignment vertical="center" wrapText="1"/>
    </xf>
    <xf numFmtId="43" fontId="30" fillId="19" borderId="1" xfId="3" applyFont="1" applyFill="1" applyBorder="1" applyAlignment="1" applyProtection="1">
      <alignment horizontal="center" vertical="center" wrapText="1"/>
      <protection locked="0"/>
    </xf>
    <xf numFmtId="3" fontId="32" fillId="19" borderId="1" xfId="0" applyNumberFormat="1" applyFont="1" applyFill="1" applyBorder="1" applyAlignment="1">
      <alignment vertical="center"/>
    </xf>
    <xf numFmtId="0" fontId="32" fillId="19" borderId="1" xfId="0" applyFont="1" applyFill="1" applyBorder="1" applyAlignment="1">
      <alignment vertical="center"/>
    </xf>
    <xf numFmtId="166" fontId="33" fillId="19" borderId="1" xfId="3" applyNumberFormat="1" applyFont="1" applyFill="1" applyBorder="1" applyAlignment="1" applyProtection="1">
      <alignment vertical="center"/>
    </xf>
    <xf numFmtId="0" fontId="31" fillId="19" borderId="1" xfId="0" applyFont="1" applyFill="1" applyBorder="1" applyAlignment="1">
      <alignment vertical="center" wrapText="1"/>
    </xf>
    <xf numFmtId="0" fontId="34" fillId="19" borderId="2" xfId="0" applyFont="1" applyFill="1" applyBorder="1" applyAlignment="1">
      <alignment vertical="center"/>
    </xf>
    <xf numFmtId="0" fontId="35" fillId="19" borderId="1" xfId="0" applyFont="1" applyFill="1" applyBorder="1" applyAlignment="1">
      <alignment vertical="center"/>
    </xf>
    <xf numFmtId="166" fontId="36" fillId="19" borderId="1" xfId="0" applyNumberFormat="1" applyFont="1" applyFill="1" applyBorder="1" applyAlignment="1">
      <alignment vertical="center"/>
    </xf>
    <xf numFmtId="166" fontId="33" fillId="19" borderId="12" xfId="3" applyNumberFormat="1" applyFont="1" applyFill="1" applyBorder="1" applyAlignment="1" applyProtection="1">
      <alignment vertical="center"/>
    </xf>
    <xf numFmtId="0" fontId="32" fillId="19" borderId="1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>
      <alignment horizontal="center" vertical="center" wrapText="1"/>
    </xf>
    <xf numFmtId="0" fontId="23" fillId="9" borderId="6" xfId="1" applyFont="1" applyFill="1" applyBorder="1" applyAlignment="1">
      <alignment horizontal="center" vertical="center" wrapText="1"/>
    </xf>
    <xf numFmtId="0" fontId="23" fillId="9" borderId="26" xfId="1" applyFont="1" applyFill="1" applyBorder="1" applyAlignment="1">
      <alignment horizontal="center" vertical="center" wrapText="1"/>
    </xf>
    <xf numFmtId="0" fontId="23" fillId="9" borderId="43" xfId="1" applyFont="1" applyFill="1" applyBorder="1" applyAlignment="1">
      <alignment horizontal="center" vertical="center" wrapText="1"/>
    </xf>
    <xf numFmtId="0" fontId="23" fillId="9" borderId="44" xfId="1" applyFont="1" applyFill="1" applyBorder="1" applyAlignment="1">
      <alignment horizontal="center" vertical="center" wrapText="1"/>
    </xf>
    <xf numFmtId="0" fontId="23" fillId="9" borderId="45" xfId="1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43" fontId="30" fillId="0" borderId="38" xfId="3" applyFont="1" applyFill="1" applyBorder="1" applyAlignment="1" applyProtection="1">
      <alignment horizontal="center" vertical="center" wrapText="1"/>
      <protection locked="0"/>
    </xf>
    <xf numFmtId="43" fontId="30" fillId="0" borderId="39" xfId="3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5">
    <cellStyle name="Comma 2" xfId="3" xr:uid="{00000000-0005-0000-0000-000000000000}"/>
    <cellStyle name="Comma 3" xfId="2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9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5" totalsRowCount="1" headerRowDxfId="8" headerRowBorderDxfId="7" tableBorderDxfId="6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5" totalsRow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5" totalsRowShown="0" headerRowDxfId="3">
  <autoFilter ref="A1:C65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pageSetUpPr fitToPage="1"/>
  </sheetPr>
  <dimension ref="A1:R23"/>
  <sheetViews>
    <sheetView showRuler="0" zoomScale="80" zoomScaleNormal="80" workbookViewId="0">
      <selection activeCell="R10" sqref="R10"/>
    </sheetView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5.7265625" bestFit="1" customWidth="1"/>
    <col min="6" max="6" width="14.7265625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hidden="1" customWidth="1" outlineLevel="1"/>
    <col min="12" max="12" width="13" hidden="1" customWidth="1" outlineLevel="1"/>
    <col min="13" max="13" width="10.7265625" hidden="1" customWidth="1" outlineLevel="1"/>
    <col min="14" max="14" width="13" customWidth="1" collapsed="1"/>
    <col min="15" max="15" width="16.453125" hidden="1" customWidth="1" outlineLevel="1"/>
    <col min="16" max="16" width="8.726562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8" ht="15" thickBot="1" x14ac:dyDescent="0.4">
      <c r="A1" s="79" t="s">
        <v>87</v>
      </c>
    </row>
    <row r="2" spans="1:18" ht="30.75" customHeight="1" thickBot="1" x14ac:dyDescent="0.55000000000000004">
      <c r="A2" s="181" t="s">
        <v>12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</row>
    <row r="3" spans="1:18" ht="24" customHeight="1" thickBot="1" x14ac:dyDescent="0.4">
      <c r="A3" s="17"/>
      <c r="B3" s="18"/>
      <c r="C3" s="18"/>
      <c r="D3" s="19"/>
      <c r="E3" s="20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  <c r="K3" s="20"/>
      <c r="L3" s="20"/>
      <c r="M3" s="20"/>
      <c r="N3" s="21" t="s">
        <v>19</v>
      </c>
      <c r="O3" s="3"/>
      <c r="P3" s="2"/>
    </row>
    <row r="4" spans="1:18" ht="78.5" thickBot="1" x14ac:dyDescent="0.4">
      <c r="A4" s="27" t="s">
        <v>72</v>
      </c>
      <c r="B4" s="28" t="s">
        <v>0</v>
      </c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  <c r="I4" s="28" t="s">
        <v>7</v>
      </c>
      <c r="J4" s="28" t="s">
        <v>80</v>
      </c>
      <c r="K4" s="28" t="s">
        <v>55</v>
      </c>
      <c r="L4" s="134" t="s">
        <v>60</v>
      </c>
      <c r="M4" s="28" t="s">
        <v>8</v>
      </c>
      <c r="N4" s="29" t="s">
        <v>9</v>
      </c>
      <c r="O4" s="16" t="s">
        <v>10</v>
      </c>
      <c r="P4" s="1"/>
      <c r="Q4" s="47" t="s">
        <v>26</v>
      </c>
    </row>
    <row r="5" spans="1:18" ht="19" thickBot="1" x14ac:dyDescent="0.4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6"/>
      <c r="O5" s="57"/>
      <c r="P5" s="1"/>
      <c r="Q5" s="47"/>
    </row>
    <row r="6" spans="1:18" ht="36.75" customHeight="1" x14ac:dyDescent="0.35">
      <c r="A6" s="193" t="s">
        <v>51</v>
      </c>
      <c r="B6" s="190" t="s">
        <v>52</v>
      </c>
      <c r="C6" s="190" t="s">
        <v>70</v>
      </c>
      <c r="D6" s="180" t="s">
        <v>50</v>
      </c>
      <c r="E6" s="172">
        <v>83</v>
      </c>
      <c r="F6" s="173">
        <v>1</v>
      </c>
      <c r="G6" s="174">
        <f t="shared" ref="G6:G10" si="0">+E6*F6</f>
        <v>83</v>
      </c>
      <c r="H6" s="173">
        <v>2</v>
      </c>
      <c r="I6" s="174">
        <f t="shared" ref="I6:I9" si="1">+G6*H6</f>
        <v>166</v>
      </c>
      <c r="J6" s="155">
        <v>4316</v>
      </c>
      <c r="K6" s="155"/>
      <c r="L6" s="155"/>
      <c r="M6" s="155">
        <f t="shared" ref="M6:M7" si="2">I6-J6</f>
        <v>-4150</v>
      </c>
      <c r="N6" s="156">
        <f>+I6-J6</f>
        <v>-4150</v>
      </c>
      <c r="Q6" s="47"/>
      <c r="R6" s="113">
        <f>+I8-J8</f>
        <v>0</v>
      </c>
    </row>
    <row r="7" spans="1:18" ht="36" customHeight="1" x14ac:dyDescent="0.35">
      <c r="A7" s="194"/>
      <c r="B7" s="191"/>
      <c r="C7" s="191"/>
      <c r="D7" s="196" t="s">
        <v>85</v>
      </c>
      <c r="E7" s="110">
        <v>23</v>
      </c>
      <c r="F7" s="109">
        <v>26</v>
      </c>
      <c r="G7" s="111">
        <f t="shared" si="0"/>
        <v>598</v>
      </c>
      <c r="H7" s="109">
        <v>2</v>
      </c>
      <c r="I7" s="111">
        <f t="shared" si="1"/>
        <v>1196</v>
      </c>
      <c r="J7" s="112">
        <v>1196</v>
      </c>
      <c r="K7" s="112"/>
      <c r="L7" s="112"/>
      <c r="M7" s="112">
        <f t="shared" si="2"/>
        <v>0</v>
      </c>
      <c r="N7" s="113">
        <f t="shared" ref="N7:N13" si="3">+I7-J7</f>
        <v>0</v>
      </c>
      <c r="Q7" s="106"/>
    </row>
    <row r="8" spans="1:18" x14ac:dyDescent="0.35">
      <c r="A8" s="195"/>
      <c r="B8" s="192"/>
      <c r="C8" s="192"/>
      <c r="D8" s="197"/>
      <c r="E8" s="110">
        <v>67</v>
      </c>
      <c r="F8" s="109">
        <v>1</v>
      </c>
      <c r="G8" s="111">
        <f t="shared" si="0"/>
        <v>67</v>
      </c>
      <c r="H8" s="109">
        <v>2</v>
      </c>
      <c r="I8" s="111">
        <f t="shared" ref="I8:I10" si="4">+G8*H8</f>
        <v>134</v>
      </c>
      <c r="J8" s="112">
        <v>134</v>
      </c>
      <c r="K8" s="112"/>
      <c r="L8" s="112"/>
      <c r="M8" s="113">
        <f t="shared" ref="M8:M10" si="5">I8-J8</f>
        <v>0</v>
      </c>
      <c r="N8" s="165"/>
      <c r="Q8" s="106"/>
    </row>
    <row r="9" spans="1:18" ht="28" x14ac:dyDescent="0.35">
      <c r="A9" s="107" t="s">
        <v>51</v>
      </c>
      <c r="B9" s="108" t="s">
        <v>53</v>
      </c>
      <c r="C9" s="114" t="s">
        <v>90</v>
      </c>
      <c r="D9" s="121"/>
      <c r="E9" s="110">
        <v>83</v>
      </c>
      <c r="F9" s="109">
        <v>1</v>
      </c>
      <c r="G9" s="111">
        <f t="shared" si="0"/>
        <v>83</v>
      </c>
      <c r="H9" s="109">
        <v>3</v>
      </c>
      <c r="I9" s="111">
        <f t="shared" si="1"/>
        <v>249</v>
      </c>
      <c r="J9" s="112">
        <v>249</v>
      </c>
      <c r="K9" s="112"/>
      <c r="L9" s="112">
        <v>0</v>
      </c>
      <c r="M9" s="113">
        <f t="shared" si="5"/>
        <v>0</v>
      </c>
      <c r="N9" s="113">
        <f t="shared" ref="N9" si="6">+I9-J9</f>
        <v>0</v>
      </c>
      <c r="Q9" s="50" t="s">
        <v>51</v>
      </c>
    </row>
    <row r="10" spans="1:18" ht="56" x14ac:dyDescent="0.35">
      <c r="A10" s="107" t="s">
        <v>51</v>
      </c>
      <c r="B10" s="108" t="s">
        <v>54</v>
      </c>
      <c r="C10" s="114" t="s">
        <v>89</v>
      </c>
      <c r="D10" s="121" t="s">
        <v>66</v>
      </c>
      <c r="E10" s="110">
        <v>54</v>
      </c>
      <c r="F10" s="109">
        <v>4</v>
      </c>
      <c r="G10" s="111">
        <f t="shared" si="0"/>
        <v>216</v>
      </c>
      <c r="H10" s="109">
        <v>0.25</v>
      </c>
      <c r="I10" s="111">
        <f t="shared" si="4"/>
        <v>54</v>
      </c>
      <c r="J10" s="112">
        <v>54</v>
      </c>
      <c r="K10" s="155"/>
      <c r="L10" s="155"/>
      <c r="M10" s="156">
        <f t="shared" si="5"/>
        <v>0</v>
      </c>
      <c r="N10" s="113">
        <f t="shared" si="3"/>
        <v>0</v>
      </c>
      <c r="Q10" s="50"/>
    </row>
    <row r="11" spans="1:18" ht="15.5" x14ac:dyDescent="0.35">
      <c r="A11" s="58"/>
      <c r="B11" s="59"/>
      <c r="C11" s="64" t="s">
        <v>33</v>
      </c>
      <c r="D11" s="60"/>
      <c r="E11" s="62">
        <f>MAX(E6:E10)</f>
        <v>83</v>
      </c>
      <c r="F11" s="71">
        <f>G11/E11</f>
        <v>12.614457831325302</v>
      </c>
      <c r="G11" s="62">
        <f>SUM(G6:G10)</f>
        <v>1047</v>
      </c>
      <c r="H11" s="71">
        <f>I11/G11</f>
        <v>1.7182425978987583</v>
      </c>
      <c r="I11" s="62">
        <f t="shared" ref="I11:N11" si="7">SUM(I6:I10)</f>
        <v>1799</v>
      </c>
      <c r="J11" s="62">
        <f t="shared" si="7"/>
        <v>5949</v>
      </c>
      <c r="K11" s="62">
        <f t="shared" si="7"/>
        <v>0</v>
      </c>
      <c r="L11" s="62">
        <f t="shared" si="7"/>
        <v>0</v>
      </c>
      <c r="M11" s="62">
        <f t="shared" si="7"/>
        <v>-4150</v>
      </c>
      <c r="N11" s="63">
        <f t="shared" si="7"/>
        <v>-4150</v>
      </c>
      <c r="Q11" s="48"/>
    </row>
    <row r="12" spans="1:18" ht="19" thickBot="1" x14ac:dyDescent="0.4">
      <c r="A12" s="187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O12" s="57"/>
      <c r="P12" s="1"/>
      <c r="Q12" s="48"/>
    </row>
    <row r="13" spans="1:18" ht="18.75" customHeight="1" x14ac:dyDescent="0.35">
      <c r="A13" s="157"/>
      <c r="B13" s="158"/>
      <c r="C13" s="159"/>
      <c r="D13" s="160"/>
      <c r="E13" s="161"/>
      <c r="F13" s="161"/>
      <c r="G13" s="162">
        <f t="shared" ref="G13" si="8">+E13*F13</f>
        <v>0</v>
      </c>
      <c r="H13" s="163"/>
      <c r="I13" s="162">
        <f t="shared" ref="I13" si="9">+G13*H13</f>
        <v>0</v>
      </c>
      <c r="J13" s="161"/>
      <c r="K13" s="161"/>
      <c r="L13" s="161"/>
      <c r="M13" s="161"/>
      <c r="N13" s="164">
        <f t="shared" si="3"/>
        <v>0</v>
      </c>
      <c r="Q13" s="48"/>
    </row>
    <row r="14" spans="1:18" ht="15.5" x14ac:dyDescent="0.35">
      <c r="A14" s="58"/>
      <c r="B14" s="59"/>
      <c r="C14" s="64"/>
      <c r="D14" s="60"/>
      <c r="E14" s="62">
        <f t="shared" ref="E14:N14" si="10">SUM(E13:E13)</f>
        <v>0</v>
      </c>
      <c r="F14" s="62">
        <f t="shared" si="10"/>
        <v>0</v>
      </c>
      <c r="G14" s="62">
        <f t="shared" si="10"/>
        <v>0</v>
      </c>
      <c r="H14" s="71">
        <f t="shared" si="10"/>
        <v>0</v>
      </c>
      <c r="I14" s="62">
        <f t="shared" si="10"/>
        <v>0</v>
      </c>
      <c r="J14" s="62">
        <f t="shared" si="10"/>
        <v>0</v>
      </c>
      <c r="K14" s="61">
        <f t="shared" si="10"/>
        <v>0</v>
      </c>
      <c r="L14" s="61">
        <f t="shared" si="10"/>
        <v>0</v>
      </c>
      <c r="M14" s="61">
        <f t="shared" si="10"/>
        <v>0</v>
      </c>
      <c r="N14" s="63">
        <f t="shared" si="10"/>
        <v>0</v>
      </c>
      <c r="Q14" s="48"/>
    </row>
    <row r="15" spans="1:18" ht="18.5" x14ac:dyDescent="0.35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6"/>
      <c r="O15" s="57"/>
      <c r="P15" s="1"/>
      <c r="Q15" s="48"/>
    </row>
    <row r="16" spans="1:18" x14ac:dyDescent="0.35">
      <c r="A16" s="22"/>
      <c r="B16" s="14"/>
      <c r="C16" s="11"/>
      <c r="D16" s="12"/>
      <c r="E16" s="13"/>
      <c r="F16" s="13"/>
      <c r="G16" s="4">
        <f t="shared" ref="G16" si="11">+E16*F16</f>
        <v>0</v>
      </c>
      <c r="H16" s="15"/>
      <c r="I16" s="4">
        <f t="shared" ref="I16" si="12">+G16*H16</f>
        <v>0</v>
      </c>
      <c r="J16" s="13"/>
      <c r="K16" s="13"/>
      <c r="L16" s="13"/>
      <c r="M16" s="13"/>
      <c r="N16" s="23">
        <f t="shared" ref="N16" si="13">+I16-J16</f>
        <v>0</v>
      </c>
      <c r="Q16" s="48"/>
    </row>
    <row r="17" spans="1:17" ht="16" thickBot="1" x14ac:dyDescent="0.4">
      <c r="A17" s="58"/>
      <c r="B17" s="59"/>
      <c r="C17" s="64"/>
      <c r="D17" s="60"/>
      <c r="E17" s="62">
        <f t="shared" ref="E17:N17" si="14">SUM(E16:E16)</f>
        <v>0</v>
      </c>
      <c r="F17" s="62">
        <f t="shared" si="14"/>
        <v>0</v>
      </c>
      <c r="G17" s="62">
        <f t="shared" si="14"/>
        <v>0</v>
      </c>
      <c r="H17" s="71">
        <f t="shared" si="14"/>
        <v>0</v>
      </c>
      <c r="I17" s="62">
        <f t="shared" si="14"/>
        <v>0</v>
      </c>
      <c r="J17" s="62">
        <f t="shared" si="14"/>
        <v>0</v>
      </c>
      <c r="K17" s="61">
        <f t="shared" si="14"/>
        <v>0</v>
      </c>
      <c r="L17" s="61">
        <f t="shared" si="14"/>
        <v>0</v>
      </c>
      <c r="M17" s="61">
        <f t="shared" si="14"/>
        <v>0</v>
      </c>
      <c r="N17" s="63">
        <f t="shared" si="14"/>
        <v>0</v>
      </c>
      <c r="Q17" s="49"/>
    </row>
    <row r="18" spans="1:17" ht="16.5" customHeight="1" thickBot="1" x14ac:dyDescent="0.4">
      <c r="A18" s="65"/>
      <c r="B18" s="66"/>
      <c r="C18" s="67" t="s">
        <v>41</v>
      </c>
      <c r="D18" s="68"/>
      <c r="E18" s="69">
        <f>+E11+E14+E17</f>
        <v>83</v>
      </c>
      <c r="F18" s="147">
        <f>G18/E18</f>
        <v>12.614457831325302</v>
      </c>
      <c r="G18" s="69">
        <f>+G11+G14+G17</f>
        <v>1047</v>
      </c>
      <c r="H18" s="147">
        <f>I18/G18</f>
        <v>1.7182425978987583</v>
      </c>
      <c r="I18" s="69">
        <f t="shared" ref="I18:N18" si="15">+I11+I14+I17</f>
        <v>1799</v>
      </c>
      <c r="J18" s="69">
        <f t="shared" si="15"/>
        <v>5949</v>
      </c>
      <c r="K18" s="69">
        <f t="shared" si="15"/>
        <v>0</v>
      </c>
      <c r="L18" s="69">
        <f t="shared" si="15"/>
        <v>0</v>
      </c>
      <c r="M18" s="69">
        <f t="shared" si="15"/>
        <v>-4150</v>
      </c>
      <c r="N18" s="70">
        <f t="shared" si="15"/>
        <v>-4150</v>
      </c>
    </row>
    <row r="19" spans="1:17" ht="25.5" customHeight="1" thickBot="1" x14ac:dyDescent="0.4"/>
    <row r="20" spans="1:17" ht="124" x14ac:dyDescent="0.35">
      <c r="D20" s="88" t="str">
        <f>+A4</f>
        <v>Program Rule</v>
      </c>
      <c r="E20" s="89" t="str">
        <f t="shared" ref="E20:N20" si="16">+E4</f>
        <v>Estimated # Record-keepers</v>
      </c>
      <c r="F20" s="89" t="str">
        <f t="shared" si="16"/>
        <v>Records Per Recordkeeper</v>
      </c>
      <c r="G20" s="89" t="str">
        <f t="shared" si="16"/>
        <v>Total Annual Records</v>
      </c>
      <c r="H20" s="89" t="str">
        <f t="shared" si="16"/>
        <v>Estimated Avg. # of Hours Per Record</v>
      </c>
      <c r="I20" s="89" t="str">
        <f t="shared" si="16"/>
        <v xml:space="preserve">Estimated Total Hours            </v>
      </c>
      <c r="J20" s="89" t="str">
        <f t="shared" si="16"/>
        <v>Current OMB Approved Burden Hours</v>
      </c>
      <c r="K20" s="89" t="str">
        <f t="shared" si="16"/>
        <v>Due to Authorizing Statute: Public Law 89-642 The Child Nutrition Act of 1966</v>
      </c>
      <c r="L20" s="89" t="str">
        <f t="shared" si="16"/>
        <v>Due to Program Change - SAE Rule</v>
      </c>
      <c r="M20" s="89" t="str">
        <f t="shared" si="16"/>
        <v>Due to an Adjustment</v>
      </c>
      <c r="N20" s="90" t="str">
        <f t="shared" si="16"/>
        <v>Total Difference</v>
      </c>
    </row>
    <row r="21" spans="1:17" ht="50.25" customHeight="1" x14ac:dyDescent="0.35">
      <c r="D21" s="95" t="str">
        <f>+Q9</f>
        <v>SAE</v>
      </c>
      <c r="E21" s="136">
        <f>+MAX($E$6:$E$10)</f>
        <v>83</v>
      </c>
      <c r="F21" s="76">
        <f>G21/E21</f>
        <v>12.614457831325302</v>
      </c>
      <c r="G21" s="138">
        <f>G18</f>
        <v>1047</v>
      </c>
      <c r="H21" s="76">
        <f>I21/G21</f>
        <v>1.7182425978987583</v>
      </c>
      <c r="I21" s="138">
        <f>I18</f>
        <v>1799</v>
      </c>
      <c r="J21" s="138">
        <f>J18</f>
        <v>5949</v>
      </c>
      <c r="K21" s="76">
        <f>+SUMIF($A$6:$A$17,D21,($K$6:$K$17))</f>
        <v>0</v>
      </c>
      <c r="L21" s="76">
        <f>+SUMIF($A$6:$A$17,D21,($L$6:$L$17))</f>
        <v>0</v>
      </c>
      <c r="M21" s="138">
        <f>M18</f>
        <v>-4150</v>
      </c>
      <c r="N21" s="139">
        <f>N18</f>
        <v>-4150</v>
      </c>
    </row>
    <row r="22" spans="1:17" x14ac:dyDescent="0.35">
      <c r="D22" s="95">
        <f>+Q10</f>
        <v>0</v>
      </c>
      <c r="E22" s="76">
        <f>+SUMIF($A$6:$A$17,D22,($E$6:$E$17))</f>
        <v>0</v>
      </c>
      <c r="F22" s="76">
        <f>+SUMIF($A$6:$A$17,D22,($F$6:$F$17))</f>
        <v>0</v>
      </c>
      <c r="G22" s="76">
        <f>+SUMIF($A$6:$A$17,D22,($G$6:$G$17))</f>
        <v>0</v>
      </c>
      <c r="H22" s="76">
        <f>+SUMIF($A$6:$A$17,D22,($H$6:$H$17))</f>
        <v>0</v>
      </c>
      <c r="I22" s="76">
        <f>+SUMIF($A$6:$A$17,D22,($I$6:$I$17))</f>
        <v>0</v>
      </c>
      <c r="J22" s="76">
        <f>+SUMIF($A$6:$A$17,D22,($J$6:$J$17))</f>
        <v>0</v>
      </c>
      <c r="K22" s="76"/>
      <c r="L22" s="76"/>
      <c r="M22" s="76"/>
      <c r="N22" s="77">
        <f>+SUMIF($A$6:$A$17,D22,($N$6:$N$17))</f>
        <v>0</v>
      </c>
    </row>
    <row r="23" spans="1:17" x14ac:dyDescent="0.35">
      <c r="D23" s="96" t="s">
        <v>35</v>
      </c>
      <c r="E23" s="140">
        <f>SUM(E21:E22)</f>
        <v>83</v>
      </c>
      <c r="F23" s="78">
        <f>SUM(F21:F22)</f>
        <v>12.614457831325302</v>
      </c>
      <c r="G23" s="72">
        <f>SUM(G21:G22)</f>
        <v>1047</v>
      </c>
      <c r="H23" s="166">
        <f>I23/G23</f>
        <v>1.7182425978987583</v>
      </c>
      <c r="I23" s="72">
        <f t="shared" ref="I23:N23" si="17">SUM(I21:I22)</f>
        <v>1799</v>
      </c>
      <c r="J23" s="72">
        <f t="shared" si="17"/>
        <v>5949</v>
      </c>
      <c r="K23" s="72">
        <f t="shared" si="17"/>
        <v>0</v>
      </c>
      <c r="L23" s="72">
        <f t="shared" si="17"/>
        <v>0</v>
      </c>
      <c r="M23" s="148">
        <f t="shared" si="17"/>
        <v>-4150</v>
      </c>
      <c r="N23" s="148">
        <f t="shared" si="17"/>
        <v>-4150</v>
      </c>
    </row>
  </sheetData>
  <sheetProtection selectLockedCells="1"/>
  <autoFilter ref="A4:N18" xr:uid="{00000000-0009-0000-0000-000000000000}"/>
  <dataConsolidate/>
  <mergeCells count="8">
    <mergeCell ref="A2:N2"/>
    <mergeCell ref="A5:N5"/>
    <mergeCell ref="A12:N12"/>
    <mergeCell ref="A15:N15"/>
    <mergeCell ref="C6:C8"/>
    <mergeCell ref="B6:B8"/>
    <mergeCell ref="A6:A8"/>
    <mergeCell ref="D7:D8"/>
  </mergeCells>
  <dataValidations count="1">
    <dataValidation type="list" allowBlank="1" showInputMessage="1" showErrorMessage="1" sqref="A13:A14 A16:A17 A6 A9:A11" xr:uid="{00000000-0002-0000-0000-000000000000}">
      <formula1>$Q$9:$Q$15</formula1>
    </dataValidation>
  </dataValidations>
  <printOptions horizontalCentered="1"/>
  <pageMargins left="0.7" right="0.7" top="0.75" bottom="0.75" header="0.3" footer="0.3"/>
  <pageSetup scale="66" orientation="landscape" r:id="rId1"/>
  <headerFooter>
    <oddHeader>&amp;C&amp;"-,Bold"Attachment D  Burden Chart  &amp;"-,Regular"
&amp;"+,Bold"&amp;12 &amp;11OMB Control # 0584-0067 7 CFR Part 235, State Administrative Expense Funds Regulations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27"/>
  <sheetViews>
    <sheetView showGridLines="0" tabSelected="1" showRuler="0" zoomScaleNormal="100" zoomScalePageLayoutView="90" workbookViewId="0"/>
  </sheetViews>
  <sheetFormatPr defaultRowHeight="14.5" outlineLevelCol="1" x14ac:dyDescent="0.35"/>
  <cols>
    <col min="1" max="1" width="17.26953125" customWidth="1"/>
    <col min="2" max="2" width="11.1796875" customWidth="1"/>
    <col min="3" max="3" width="42.1796875" customWidth="1"/>
    <col min="4" max="4" width="12.81640625" bestFit="1" customWidth="1"/>
    <col min="5" max="5" width="13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.54296875" customWidth="1" outlineLevel="1"/>
    <col min="14" max="14" width="13" customWidth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24" customHeight="1" thickBot="1" x14ac:dyDescent="0.4">
      <c r="A1" s="17" t="s">
        <v>88</v>
      </c>
      <c r="B1" s="18"/>
      <c r="C1" s="18"/>
      <c r="D1" s="19"/>
      <c r="E1" s="20" t="s">
        <v>13</v>
      </c>
      <c r="F1" s="20" t="s">
        <v>14</v>
      </c>
      <c r="G1" s="20" t="s">
        <v>15</v>
      </c>
      <c r="H1" s="20" t="s">
        <v>16</v>
      </c>
      <c r="I1" s="20" t="s">
        <v>17</v>
      </c>
      <c r="J1" s="20" t="s">
        <v>18</v>
      </c>
      <c r="K1" s="20"/>
      <c r="L1" s="20"/>
      <c r="M1" s="20"/>
      <c r="N1" s="21" t="s">
        <v>19</v>
      </c>
      <c r="O1" s="3"/>
      <c r="P1" s="2"/>
    </row>
    <row r="2" spans="1:17" ht="94" customHeight="1" thickBot="1" x14ac:dyDescent="0.4">
      <c r="A2" s="24" t="s">
        <v>72</v>
      </c>
      <c r="B2" s="25" t="s">
        <v>0</v>
      </c>
      <c r="C2" s="25" t="s">
        <v>1</v>
      </c>
      <c r="D2" s="25" t="s">
        <v>2</v>
      </c>
      <c r="E2" s="25" t="s">
        <v>21</v>
      </c>
      <c r="F2" s="25" t="s">
        <v>27</v>
      </c>
      <c r="G2" s="25" t="s">
        <v>5</v>
      </c>
      <c r="H2" s="25" t="s">
        <v>24</v>
      </c>
      <c r="I2" s="25" t="s">
        <v>7</v>
      </c>
      <c r="J2" s="25" t="s">
        <v>42</v>
      </c>
      <c r="K2" s="25" t="s">
        <v>56</v>
      </c>
      <c r="L2" s="25" t="s">
        <v>79</v>
      </c>
      <c r="M2" s="25" t="s">
        <v>8</v>
      </c>
      <c r="N2" s="26" t="s">
        <v>9</v>
      </c>
      <c r="O2" s="16" t="s">
        <v>10</v>
      </c>
      <c r="P2" s="1"/>
      <c r="Q2" s="47" t="s">
        <v>26</v>
      </c>
    </row>
    <row r="3" spans="1:17" ht="18.5" x14ac:dyDescent="0.35">
      <c r="A3" s="184" t="s">
        <v>34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  <c r="O3" s="57"/>
      <c r="P3" s="1"/>
      <c r="Q3" s="47"/>
    </row>
    <row r="4" spans="1:17" ht="21" customHeight="1" x14ac:dyDescent="0.35">
      <c r="A4" s="107" t="s">
        <v>51</v>
      </c>
      <c r="B4" s="149" t="s">
        <v>68</v>
      </c>
      <c r="C4" s="124" t="s">
        <v>69</v>
      </c>
      <c r="D4" s="117"/>
      <c r="E4" s="125">
        <v>83</v>
      </c>
      <c r="F4" s="168">
        <v>0.36099999999999999</v>
      </c>
      <c r="G4" s="111">
        <f t="shared" ref="G4" si="0">+E4*F4</f>
        <v>29.962999999999997</v>
      </c>
      <c r="H4" s="108">
        <v>8</v>
      </c>
      <c r="I4" s="111">
        <f>+G4*H4</f>
        <v>239.70399999999998</v>
      </c>
      <c r="J4" s="122">
        <v>240</v>
      </c>
      <c r="K4" s="112"/>
      <c r="L4" s="123"/>
      <c r="M4" s="135">
        <f>I4-J4</f>
        <v>-0.29600000000002069</v>
      </c>
      <c r="N4" s="120">
        <f t="shared" ref="N4" si="1">+I4-J4</f>
        <v>-0.29600000000002069</v>
      </c>
      <c r="Q4" s="106"/>
    </row>
    <row r="5" spans="1:17" ht="31.5" customHeight="1" x14ac:dyDescent="0.35">
      <c r="A5" s="131" t="s">
        <v>51</v>
      </c>
      <c r="B5" s="198" t="s">
        <v>49</v>
      </c>
      <c r="C5" s="198" t="s">
        <v>77</v>
      </c>
      <c r="D5" s="200" t="s">
        <v>50</v>
      </c>
      <c r="E5" s="110">
        <v>23</v>
      </c>
      <c r="F5" s="109">
        <v>1</v>
      </c>
      <c r="G5" s="111">
        <f t="shared" ref="G5:G17" si="2">+E5*F5</f>
        <v>23</v>
      </c>
      <c r="H5" s="108">
        <v>2</v>
      </c>
      <c r="I5" s="111">
        <f>+G5*H5</f>
        <v>46</v>
      </c>
      <c r="J5" s="122">
        <v>46</v>
      </c>
      <c r="K5" s="112"/>
      <c r="L5" s="126"/>
      <c r="M5" s="135">
        <f>I5-J5</f>
        <v>0</v>
      </c>
      <c r="N5" s="120">
        <f t="shared" ref="N5:N17" si="3">+I5-J5</f>
        <v>0</v>
      </c>
      <c r="Q5" s="50" t="s">
        <v>51</v>
      </c>
    </row>
    <row r="6" spans="1:17" x14ac:dyDescent="0.35">
      <c r="A6" s="131" t="s">
        <v>51</v>
      </c>
      <c r="B6" s="199"/>
      <c r="C6" s="199"/>
      <c r="D6" s="201"/>
      <c r="E6" s="110">
        <v>60</v>
      </c>
      <c r="F6" s="127">
        <v>1</v>
      </c>
      <c r="G6" s="111">
        <f>+E6*F6</f>
        <v>60</v>
      </c>
      <c r="H6" s="154">
        <v>0.25</v>
      </c>
      <c r="I6" s="111">
        <f>+G6*H6</f>
        <v>15</v>
      </c>
      <c r="J6" s="128">
        <v>15</v>
      </c>
      <c r="K6" s="112"/>
      <c r="L6" s="129"/>
      <c r="M6" s="135">
        <f>I6-J6</f>
        <v>0</v>
      </c>
      <c r="N6" s="120">
        <f t="shared" si="3"/>
        <v>0</v>
      </c>
      <c r="Q6" s="50"/>
    </row>
    <row r="7" spans="1:17" ht="29.5" customHeight="1" x14ac:dyDescent="0.35">
      <c r="A7" s="169" t="s">
        <v>51</v>
      </c>
      <c r="B7" s="170" t="s">
        <v>48</v>
      </c>
      <c r="C7" s="170" t="s">
        <v>84</v>
      </c>
      <c r="D7" s="171"/>
      <c r="E7" s="172">
        <v>55</v>
      </c>
      <c r="F7" s="173">
        <v>1</v>
      </c>
      <c r="G7" s="174">
        <f t="shared" ref="G7" si="4">+E7*F7</f>
        <v>55</v>
      </c>
      <c r="H7" s="175">
        <v>1</v>
      </c>
      <c r="I7" s="174">
        <f t="shared" ref="I7" si="5">+G7*H7</f>
        <v>55</v>
      </c>
      <c r="J7" s="176">
        <v>56</v>
      </c>
      <c r="K7" s="155"/>
      <c r="L7" s="177"/>
      <c r="M7" s="178">
        <f t="shared" ref="M7" si="6">I7-J7</f>
        <v>-1</v>
      </c>
      <c r="N7" s="179">
        <f t="shared" ref="N7" si="7">+I7-J7</f>
        <v>-1</v>
      </c>
      <c r="Q7" s="50"/>
    </row>
    <row r="8" spans="1:17" x14ac:dyDescent="0.35">
      <c r="A8" s="107"/>
      <c r="B8" s="108"/>
      <c r="C8" s="108"/>
      <c r="D8" s="130"/>
      <c r="E8" s="118"/>
      <c r="F8" s="127"/>
      <c r="G8" s="111">
        <f t="shared" ref="G8" si="8">+E8*F8</f>
        <v>0</v>
      </c>
      <c r="H8" s="108"/>
      <c r="I8" s="111">
        <f t="shared" ref="I8" si="9">+G8*H8</f>
        <v>0</v>
      </c>
      <c r="J8" s="128"/>
      <c r="K8" s="112"/>
      <c r="L8" s="129"/>
      <c r="M8" s="135">
        <f t="shared" ref="M8" si="10">I8-J8</f>
        <v>0</v>
      </c>
      <c r="N8" s="120">
        <f t="shared" ref="N8" si="11">+I8-J8</f>
        <v>0</v>
      </c>
      <c r="Q8" s="50"/>
    </row>
    <row r="9" spans="1:17" x14ac:dyDescent="0.35">
      <c r="A9" s="107"/>
      <c r="B9" s="115"/>
      <c r="C9" s="116"/>
      <c r="D9" s="117"/>
      <c r="E9" s="118"/>
      <c r="F9" s="118"/>
      <c r="G9" s="111">
        <f t="shared" si="2"/>
        <v>0</v>
      </c>
      <c r="H9" s="119"/>
      <c r="I9" s="111">
        <f t="shared" ref="I9:I11" si="12">+G9*H9</f>
        <v>0</v>
      </c>
      <c r="J9" s="118"/>
      <c r="K9" s="118"/>
      <c r="L9" s="118"/>
      <c r="M9" s="135">
        <f t="shared" ref="M9:M11" si="13">I9-J9</f>
        <v>0</v>
      </c>
      <c r="N9" s="120">
        <f t="shared" si="3"/>
        <v>0</v>
      </c>
      <c r="Q9" s="48"/>
    </row>
    <row r="10" spans="1:17" x14ac:dyDescent="0.35">
      <c r="A10" s="107"/>
      <c r="B10" s="115"/>
      <c r="C10" s="116"/>
      <c r="D10" s="117"/>
      <c r="E10" s="118"/>
      <c r="F10" s="118"/>
      <c r="G10" s="111">
        <f t="shared" si="2"/>
        <v>0</v>
      </c>
      <c r="H10" s="119"/>
      <c r="I10" s="111">
        <f t="shared" si="12"/>
        <v>0</v>
      </c>
      <c r="J10" s="118"/>
      <c r="K10" s="118"/>
      <c r="L10" s="118"/>
      <c r="M10" s="135">
        <f t="shared" si="13"/>
        <v>0</v>
      </c>
      <c r="N10" s="120">
        <f t="shared" si="3"/>
        <v>0</v>
      </c>
      <c r="Q10" s="48"/>
    </row>
    <row r="11" spans="1:17" x14ac:dyDescent="0.35">
      <c r="A11" s="107"/>
      <c r="B11" s="115"/>
      <c r="C11" s="116"/>
      <c r="D11" s="117"/>
      <c r="E11" s="118"/>
      <c r="F11" s="118"/>
      <c r="G11" s="111">
        <f t="shared" si="2"/>
        <v>0</v>
      </c>
      <c r="H11" s="119"/>
      <c r="I11" s="111">
        <f t="shared" si="12"/>
        <v>0</v>
      </c>
      <c r="J11" s="151"/>
      <c r="K11" s="118"/>
      <c r="L11" s="118"/>
      <c r="M11" s="153">
        <f t="shared" si="13"/>
        <v>0</v>
      </c>
      <c r="N11" s="152">
        <f t="shared" si="3"/>
        <v>0</v>
      </c>
      <c r="Q11" s="48"/>
    </row>
    <row r="12" spans="1:17" ht="15.5" x14ac:dyDescent="0.35">
      <c r="A12" s="80"/>
      <c r="B12" s="81"/>
      <c r="C12" s="82" t="s">
        <v>33</v>
      </c>
      <c r="D12" s="83"/>
      <c r="E12" s="84">
        <f>MAX(E4:E11)</f>
        <v>83</v>
      </c>
      <c r="F12" s="86">
        <f>G12/E12</f>
        <v>2.0236506024096386</v>
      </c>
      <c r="G12" s="84">
        <f>SUM(G4:G11)</f>
        <v>167.96299999999999</v>
      </c>
      <c r="H12" s="86">
        <f>I12/G12</f>
        <v>2.1177521239796859</v>
      </c>
      <c r="I12" s="84">
        <f t="shared" ref="I12:N12" si="14">SUM(I4:I11)</f>
        <v>355.70399999999995</v>
      </c>
      <c r="J12" s="84">
        <f>SUM(J4:J11)</f>
        <v>357</v>
      </c>
      <c r="K12" s="84">
        <f t="shared" si="14"/>
        <v>0</v>
      </c>
      <c r="L12" s="84">
        <f t="shared" si="14"/>
        <v>0</v>
      </c>
      <c r="M12" s="84">
        <f t="shared" si="14"/>
        <v>-1.2960000000000207</v>
      </c>
      <c r="N12" s="84">
        <f t="shared" si="14"/>
        <v>-1.2960000000000207</v>
      </c>
      <c r="Q12" s="48"/>
    </row>
    <row r="13" spans="1:17" ht="18.5" x14ac:dyDescent="0.35">
      <c r="A13" s="184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6"/>
      <c r="Q13" s="48"/>
    </row>
    <row r="14" spans="1:17" ht="18.75" hidden="1" customHeight="1" x14ac:dyDescent="0.35">
      <c r="A14" s="22"/>
      <c r="B14" s="14"/>
      <c r="C14" s="11"/>
      <c r="D14" s="12"/>
      <c r="E14" s="13"/>
      <c r="F14" s="13"/>
      <c r="G14" s="4">
        <f t="shared" si="2"/>
        <v>0</v>
      </c>
      <c r="H14" s="15"/>
      <c r="I14" s="4">
        <f t="shared" ref="I14:I17" si="15">+G14*H14</f>
        <v>0</v>
      </c>
      <c r="J14" s="13"/>
      <c r="K14" s="13"/>
      <c r="L14" s="13"/>
      <c r="M14" s="13"/>
      <c r="N14" s="23">
        <f t="shared" si="3"/>
        <v>0</v>
      </c>
      <c r="O14" s="57"/>
      <c r="P14" s="1"/>
      <c r="Q14" s="48"/>
    </row>
    <row r="15" spans="1:17" ht="15.5" hidden="1" x14ac:dyDescent="0.35">
      <c r="A15" s="80"/>
      <c r="B15" s="81"/>
      <c r="C15" s="82"/>
      <c r="D15" s="83"/>
      <c r="E15" s="84">
        <f t="shared" ref="E15:N15" si="16">SUM(E14:E14)</f>
        <v>0</v>
      </c>
      <c r="F15" s="84">
        <f t="shared" si="16"/>
        <v>0</v>
      </c>
      <c r="G15" s="84">
        <f t="shared" si="16"/>
        <v>0</v>
      </c>
      <c r="H15" s="86">
        <f t="shared" si="16"/>
        <v>0</v>
      </c>
      <c r="I15" s="84">
        <f t="shared" si="16"/>
        <v>0</v>
      </c>
      <c r="J15" s="84">
        <f t="shared" si="16"/>
        <v>0</v>
      </c>
      <c r="K15" s="87">
        <f t="shared" si="16"/>
        <v>0</v>
      </c>
      <c r="L15" s="87">
        <f t="shared" si="16"/>
        <v>0</v>
      </c>
      <c r="M15" s="87">
        <f t="shared" si="16"/>
        <v>0</v>
      </c>
      <c r="N15" s="85">
        <f t="shared" si="16"/>
        <v>0</v>
      </c>
      <c r="Q15" s="48"/>
    </row>
    <row r="16" spans="1:17" ht="18.5" hidden="1" x14ac:dyDescent="0.35">
      <c r="A16" s="184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6"/>
      <c r="Q16" s="48"/>
    </row>
    <row r="17" spans="1:17" hidden="1" x14ac:dyDescent="0.35">
      <c r="A17" s="22"/>
      <c r="B17" s="14"/>
      <c r="C17" s="11"/>
      <c r="D17" s="12"/>
      <c r="E17" s="13"/>
      <c r="F17" s="13"/>
      <c r="G17" s="4">
        <f t="shared" si="2"/>
        <v>0</v>
      </c>
      <c r="H17" s="15"/>
      <c r="I17" s="4">
        <f t="shared" si="15"/>
        <v>0</v>
      </c>
      <c r="J17" s="13"/>
      <c r="K17" s="13"/>
      <c r="L17" s="13"/>
      <c r="M17" s="13"/>
      <c r="N17" s="23">
        <f t="shared" si="3"/>
        <v>0</v>
      </c>
      <c r="O17" s="57"/>
      <c r="P17" s="1"/>
      <c r="Q17" s="48"/>
    </row>
    <row r="18" spans="1:17" ht="15.5" hidden="1" x14ac:dyDescent="0.35">
      <c r="A18" s="80"/>
      <c r="B18" s="81"/>
      <c r="C18" s="82"/>
      <c r="D18" s="83"/>
      <c r="E18" s="84">
        <f t="shared" ref="E18:N18" si="17">SUM(E17:E17)</f>
        <v>0</v>
      </c>
      <c r="F18" s="84">
        <f t="shared" si="17"/>
        <v>0</v>
      </c>
      <c r="G18" s="84">
        <f t="shared" si="17"/>
        <v>0</v>
      </c>
      <c r="H18" s="86">
        <f t="shared" si="17"/>
        <v>0</v>
      </c>
      <c r="I18" s="84">
        <f t="shared" si="17"/>
        <v>0</v>
      </c>
      <c r="J18" s="84">
        <f t="shared" si="17"/>
        <v>0</v>
      </c>
      <c r="K18" s="87">
        <f t="shared" si="17"/>
        <v>0</v>
      </c>
      <c r="L18" s="87">
        <f t="shared" si="17"/>
        <v>0</v>
      </c>
      <c r="M18" s="87">
        <f t="shared" si="17"/>
        <v>0</v>
      </c>
      <c r="N18" s="85">
        <f t="shared" si="17"/>
        <v>0</v>
      </c>
      <c r="Q18" s="48"/>
    </row>
    <row r="19" spans="1:17" ht="16" hidden="1" thickBot="1" x14ac:dyDescent="0.4">
      <c r="A19" s="65"/>
      <c r="B19" s="66"/>
      <c r="C19" s="67" t="s">
        <v>40</v>
      </c>
      <c r="D19" s="68"/>
      <c r="E19" s="69">
        <f>+E12+E15+E18</f>
        <v>83</v>
      </c>
      <c r="F19" s="69">
        <v>2.9165999999999999</v>
      </c>
      <c r="G19" s="69">
        <f t="shared" ref="G19:N19" si="18">+G12+G15+G18</f>
        <v>167.96299999999999</v>
      </c>
      <c r="H19" s="150">
        <f>I19/G19</f>
        <v>2.1177521239796859</v>
      </c>
      <c r="I19" s="69">
        <f t="shared" si="18"/>
        <v>355.70399999999995</v>
      </c>
      <c r="J19" s="69">
        <f t="shared" si="18"/>
        <v>357</v>
      </c>
      <c r="K19" s="69">
        <f t="shared" si="18"/>
        <v>0</v>
      </c>
      <c r="L19" s="69">
        <f t="shared" si="18"/>
        <v>0</v>
      </c>
      <c r="M19" s="69">
        <f t="shared" si="18"/>
        <v>-1.2960000000000207</v>
      </c>
      <c r="N19" s="70">
        <f t="shared" si="18"/>
        <v>-1.2960000000000207</v>
      </c>
      <c r="Q19" s="49"/>
    </row>
    <row r="20" spans="1:17" ht="25.5" customHeight="1" thickBot="1" x14ac:dyDescent="0.4"/>
    <row r="21" spans="1:17" ht="139.5" x14ac:dyDescent="0.35">
      <c r="D21" s="73" t="str">
        <f>+A2</f>
        <v>Program Rule</v>
      </c>
      <c r="E21" s="74" t="str">
        <f t="shared" ref="E21:N21" si="19">+E2</f>
        <v>Estimated # Respondents</v>
      </c>
      <c r="F21" s="74" t="str">
        <f t="shared" si="19"/>
        <v>Responses per Respondents</v>
      </c>
      <c r="G21" s="74" t="str">
        <f t="shared" si="19"/>
        <v>Total Annual Records</v>
      </c>
      <c r="H21" s="74" t="str">
        <f t="shared" si="19"/>
        <v>Estimated Avg. # of Hours Per Response</v>
      </c>
      <c r="I21" s="74" t="str">
        <f t="shared" si="19"/>
        <v xml:space="preserve">Estimated Total Hours            </v>
      </c>
      <c r="J21" s="74" t="str">
        <f t="shared" si="19"/>
        <v>Current OMB Approved Burden Hrs</v>
      </c>
      <c r="K21" s="74" t="str">
        <f t="shared" si="19"/>
        <v xml:space="preserve">Due to Authorizing Statute: Public Law 89-642 The Child Nutrition Act of 1966
</v>
      </c>
      <c r="L21" s="74" t="str">
        <f t="shared" si="19"/>
        <v xml:space="preserve">Due to Program Change </v>
      </c>
      <c r="M21" s="74" t="str">
        <f t="shared" si="19"/>
        <v>Due to an Adjustment</v>
      </c>
      <c r="N21" s="75" t="str">
        <f t="shared" si="19"/>
        <v>Total Difference</v>
      </c>
    </row>
    <row r="22" spans="1:17" ht="15.65" customHeight="1" x14ac:dyDescent="0.35">
      <c r="D22" s="95" t="str">
        <f>+Q5</f>
        <v>SAE</v>
      </c>
      <c r="E22" s="136">
        <f>+MAX($E$4:$E$10)</f>
        <v>83</v>
      </c>
      <c r="F22" s="76">
        <f>G22/E22</f>
        <v>2.0236506024096386</v>
      </c>
      <c r="G22" s="76">
        <f>+SUMIF($A$4:$A$18,D22,($G$4:$G$18))</f>
        <v>167.96299999999999</v>
      </c>
      <c r="H22" s="76">
        <f>I22/G22</f>
        <v>2.1177521239796859</v>
      </c>
      <c r="I22" s="76">
        <f>+SUMIF($A$4:$A$18,D22,($I$4:$I$18))</f>
        <v>355.70399999999995</v>
      </c>
      <c r="J22" s="76">
        <f>J12</f>
        <v>357</v>
      </c>
      <c r="K22" s="76">
        <f>+SUMIF($A$4:$A$18,$D$22,($K$4:$K$18))</f>
        <v>0</v>
      </c>
      <c r="L22" s="76">
        <f>+SUMIF($A$4:$A$18,G22,($L$4:$L$18))</f>
        <v>0</v>
      </c>
      <c r="M22" s="76"/>
      <c r="N22" s="76">
        <f>N12</f>
        <v>-1.2960000000000207</v>
      </c>
    </row>
    <row r="23" spans="1:17" x14ac:dyDescent="0.35">
      <c r="D23" s="95">
        <f>+Q6</f>
        <v>0</v>
      </c>
      <c r="E23" s="76">
        <f>+SUMIF($A$4:$A$18,D23,($E$4:$E$18))</f>
        <v>0</v>
      </c>
      <c r="F23" s="76">
        <f>+SUMIF($A$4:$A$18,D23,($F$4:$F$18))</f>
        <v>0</v>
      </c>
      <c r="G23" s="76">
        <f>+SUMIF($A$4:$A$18,D23,($G$4:$G$18))</f>
        <v>0</v>
      </c>
      <c r="H23" s="76">
        <f>+SUMIF($A$4:$A$18,D23,($H$4:$H$18))</f>
        <v>0</v>
      </c>
      <c r="I23" s="76">
        <f>+SUMIF($A$4:$A$18,D23,($I$4:$I$18))</f>
        <v>0</v>
      </c>
      <c r="J23" s="76">
        <f>+SUMIF($A$4:$A$18,D23,($J$4:$J$18))</f>
        <v>0</v>
      </c>
      <c r="K23" s="76"/>
      <c r="L23" s="76"/>
      <c r="M23" s="76"/>
      <c r="N23" s="77">
        <f>+SUMIF($A$4:$A$18,D23,($N$4:$N$18))</f>
        <v>0</v>
      </c>
    </row>
    <row r="24" spans="1:17" x14ac:dyDescent="0.35">
      <c r="D24" s="95">
        <f>+Q7</f>
        <v>0</v>
      </c>
      <c r="E24" s="76">
        <f>+SUMIF($A$4:$A$18,D24,($E$4:$E$18))</f>
        <v>0</v>
      </c>
      <c r="F24" s="76">
        <f>+SUMIF($A$4:$A$18,D24,($F$4:$F$18))</f>
        <v>0</v>
      </c>
      <c r="G24" s="76">
        <f>+SUMIF($A$4:$A$18,D24,($G$4:$G$18))</f>
        <v>0</v>
      </c>
      <c r="H24" s="76">
        <f>+SUMIF($A$4:$A$18,D24,($H$4:$H$18))</f>
        <v>0</v>
      </c>
      <c r="I24" s="76">
        <f>+SUMIF($A$4:$A$18,D24,($I$4:$I$18))</f>
        <v>0</v>
      </c>
      <c r="J24" s="76">
        <f>+SUMIF($A$4:$A$18,D24,($J$4:$J$18))</f>
        <v>0</v>
      </c>
      <c r="K24" s="76"/>
      <c r="L24" s="76"/>
      <c r="M24" s="76"/>
      <c r="N24" s="77">
        <f>+SUMIF($A$4:$A$18,D24,($N$4:$N$18))</f>
        <v>0</v>
      </c>
    </row>
    <row r="25" spans="1:17" x14ac:dyDescent="0.35">
      <c r="D25" s="95">
        <f>+Q8</f>
        <v>0</v>
      </c>
      <c r="E25" s="76">
        <f>+SUMIF($A$4:$A$18,D25,($E$4:$E$18))</f>
        <v>0</v>
      </c>
      <c r="F25" s="76">
        <f>+SUMIF($A$4:$A$18,D25,($F$4:$F$18))</f>
        <v>0</v>
      </c>
      <c r="G25" s="76">
        <f>+SUMIF($A$4:$A$18,D25,($G$4:$G$18))</f>
        <v>0</v>
      </c>
      <c r="H25" s="76">
        <f>+SUMIF($A$4:$A$18,D25,($H$4:$H$18))</f>
        <v>0</v>
      </c>
      <c r="I25" s="76">
        <f>+SUMIF($A$4:$A$18,D25,($I$4:$I$18))</f>
        <v>0</v>
      </c>
      <c r="J25" s="76">
        <f>+SUMIF($A$4:$A$18,D25,($J$4:$J$18))</f>
        <v>0</v>
      </c>
      <c r="K25" s="76"/>
      <c r="L25" s="76"/>
      <c r="M25" s="76"/>
      <c r="N25" s="77">
        <f>+SUMIF($A$4:$A$18,D25,($N$4:$N$18))</f>
        <v>0</v>
      </c>
    </row>
    <row r="26" spans="1:17" x14ac:dyDescent="0.35">
      <c r="D26" s="95">
        <f>+Q9</f>
        <v>0</v>
      </c>
      <c r="E26" s="76">
        <f>+SUMIF($A$4:$A$18,D26,($E$4:$E$18))</f>
        <v>0</v>
      </c>
      <c r="F26" s="76">
        <f>+SUMIF($A$4:$A$18,D26,($F$4:$F$18))</f>
        <v>0</v>
      </c>
      <c r="G26" s="76">
        <f>+SUMIF($A$4:$A$18,D26,($G$4:$G$18))</f>
        <v>0</v>
      </c>
      <c r="H26" s="76">
        <f>+SUMIF($A$4:$A$18,D26,($H$4:$H$18))</f>
        <v>0</v>
      </c>
      <c r="I26" s="76">
        <f>+SUMIF($A$4:$A$18,D26,($I$4:$I$18))</f>
        <v>0</v>
      </c>
      <c r="J26" s="76">
        <f>+SUMIF($A$4:$A$18,D26,($J$4:$J$18))</f>
        <v>0</v>
      </c>
      <c r="K26" s="76"/>
      <c r="L26" s="76"/>
      <c r="M26" s="76"/>
      <c r="N26" s="77">
        <f>+SUMIF($A$4:$A$18,D26,($N$4:$N$18))</f>
        <v>0</v>
      </c>
      <c r="P26" s="79"/>
    </row>
    <row r="27" spans="1:17" x14ac:dyDescent="0.35">
      <c r="D27" s="96" t="s">
        <v>35</v>
      </c>
      <c r="E27" s="137">
        <f>SUM(E22:E26)</f>
        <v>83</v>
      </c>
      <c r="F27" s="97">
        <f>G27/E27</f>
        <v>2.0236506024096386</v>
      </c>
      <c r="G27" s="137">
        <f>SUM(G22:G26)</f>
        <v>167.96299999999999</v>
      </c>
      <c r="H27" s="97">
        <f>I27/G27</f>
        <v>2.1177521239796859</v>
      </c>
      <c r="I27" s="137">
        <f>SUM(I22:I26)</f>
        <v>355.70399999999995</v>
      </c>
      <c r="J27" s="137">
        <f>SUM(J22:J26)</f>
        <v>357</v>
      </c>
      <c r="K27" s="96">
        <f t="shared" ref="K27:L27" si="20">SUM(K22:K26)</f>
        <v>0</v>
      </c>
      <c r="L27" s="96">
        <f t="shared" si="20"/>
        <v>0</v>
      </c>
      <c r="M27" s="137">
        <f>SUM(M22:M26)</f>
        <v>0</v>
      </c>
      <c r="N27" s="137">
        <f>SUM(N22:N26)</f>
        <v>-1.2960000000000207</v>
      </c>
    </row>
  </sheetData>
  <sheetProtection selectLockedCells="1"/>
  <autoFilter ref="A2:N19" xr:uid="{00000000-0009-0000-0000-000001000000}"/>
  <dataConsolidate/>
  <mergeCells count="6">
    <mergeCell ref="A3:N3"/>
    <mergeCell ref="A13:N13"/>
    <mergeCell ref="A16:N16"/>
    <mergeCell ref="C5:C6"/>
    <mergeCell ref="B5:B6"/>
    <mergeCell ref="D5:D6"/>
  </mergeCells>
  <dataValidations count="1">
    <dataValidation type="list" allowBlank="1" showInputMessage="1" showErrorMessage="1" sqref="A14:A15 A17:A18 A4:A12" xr:uid="{00000000-0002-0000-0100-000000000000}">
      <formula1>$Q$5:$Q$17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&amp;C&amp;"-,Bold"Attachment D Burden Chart&amp;"-,Regular"
&amp;"-,Bold"OMB Control# 0584-0067 Food and Nutrition Service 7 CFR Part 235, State Administrative Expense Funds Regulations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E9"/>
  <sheetViews>
    <sheetView zoomScale="110" zoomScaleNormal="110" workbookViewId="0">
      <selection activeCell="E16" sqref="E16"/>
    </sheetView>
  </sheetViews>
  <sheetFormatPr defaultRowHeight="14.5" x14ac:dyDescent="0.35"/>
  <cols>
    <col min="1" max="1" width="1.26953125" customWidth="1"/>
    <col min="2" max="2" width="75" bestFit="1" customWidth="1"/>
    <col min="3" max="3" width="9.81640625" customWidth="1"/>
  </cols>
  <sheetData>
    <row r="1" spans="2:5" ht="15" thickBot="1" x14ac:dyDescent="0.4">
      <c r="C1" s="91"/>
    </row>
    <row r="2" spans="2:5" ht="16" thickBot="1" x14ac:dyDescent="0.4">
      <c r="B2" s="202" t="s">
        <v>59</v>
      </c>
      <c r="C2" s="203"/>
    </row>
    <row r="3" spans="2:5" ht="16" thickBot="1" x14ac:dyDescent="0.4">
      <c r="B3" s="93" t="s">
        <v>36</v>
      </c>
      <c r="C3" s="92">
        <v>83</v>
      </c>
    </row>
    <row r="4" spans="2:5" ht="16" thickBot="1" x14ac:dyDescent="0.4">
      <c r="B4" s="93" t="s">
        <v>37</v>
      </c>
      <c r="C4" s="94">
        <f>+C5/C3</f>
        <v>14.638108433734939</v>
      </c>
    </row>
    <row r="5" spans="2:5" ht="16" thickBot="1" x14ac:dyDescent="0.4">
      <c r="B5" s="93" t="s">
        <v>38</v>
      </c>
      <c r="C5" s="92">
        <f>+RecordKeeping!G18+Reporting!G19</f>
        <v>1214.963</v>
      </c>
    </row>
    <row r="6" spans="2:5" ht="16" thickBot="1" x14ac:dyDescent="0.4">
      <c r="B6" s="93" t="s">
        <v>39</v>
      </c>
      <c r="C6" s="94">
        <f>+C7/C5</f>
        <v>1.7734729370359426</v>
      </c>
    </row>
    <row r="7" spans="2:5" ht="16" thickBot="1" x14ac:dyDescent="0.4">
      <c r="B7" s="93" t="s">
        <v>78</v>
      </c>
      <c r="C7" s="92">
        <f>+RecordKeeping!I18+Reporting!I19</f>
        <v>2154.7039999999997</v>
      </c>
    </row>
    <row r="8" spans="2:5" ht="16" thickBot="1" x14ac:dyDescent="0.4">
      <c r="B8" s="93" t="s">
        <v>58</v>
      </c>
      <c r="C8" s="92">
        <v>6306</v>
      </c>
      <c r="E8" s="79" t="s">
        <v>43</v>
      </c>
    </row>
    <row r="9" spans="2:5" ht="16" thickBot="1" x14ac:dyDescent="0.4">
      <c r="B9" s="93" t="s">
        <v>61</v>
      </c>
      <c r="C9" s="92">
        <f>C7-C8</f>
        <v>-4151.2960000000003</v>
      </c>
      <c r="D9" t="s">
        <v>20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17"/>
  <sheetViews>
    <sheetView topLeftCell="A2" zoomScale="130" zoomScaleNormal="130" workbookViewId="0">
      <selection activeCell="F14" sqref="F14"/>
    </sheetView>
  </sheetViews>
  <sheetFormatPr defaultRowHeight="14.5" x14ac:dyDescent="0.35"/>
  <cols>
    <col min="1" max="1" width="28.7265625" bestFit="1" customWidth="1"/>
    <col min="2" max="2" width="12.26953125" bestFit="1" customWidth="1"/>
    <col min="3" max="3" width="13.7265625" bestFit="1" customWidth="1"/>
    <col min="4" max="4" width="18.81640625" bestFit="1" customWidth="1"/>
    <col min="5" max="5" width="18.54296875" bestFit="1" customWidth="1"/>
    <col min="6" max="6" width="15" bestFit="1" customWidth="1"/>
  </cols>
  <sheetData>
    <row r="1" spans="1:7" ht="32.25" customHeight="1" x14ac:dyDescent="0.35">
      <c r="A1" s="204" t="s">
        <v>81</v>
      </c>
      <c r="B1" s="205"/>
      <c r="C1" s="205"/>
      <c r="D1" s="205"/>
      <c r="E1" s="205"/>
      <c r="F1" s="206"/>
    </row>
    <row r="2" spans="1:7" ht="13.5" customHeight="1" x14ac:dyDescent="0.35">
      <c r="A2" s="30"/>
      <c r="B2" s="31"/>
      <c r="C2" s="31"/>
      <c r="D2" s="31"/>
      <c r="E2" s="31"/>
      <c r="F2" s="32"/>
    </row>
    <row r="3" spans="1:7" ht="48" customHeight="1" x14ac:dyDescent="0.35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ht="15" x14ac:dyDescent="0.35">
      <c r="A4" s="43" t="s">
        <v>12</v>
      </c>
      <c r="B4" s="42"/>
      <c r="C4" s="42"/>
      <c r="D4" s="42"/>
      <c r="E4" s="42"/>
      <c r="F4" s="42"/>
    </row>
    <row r="5" spans="1:7" ht="15.75" customHeight="1" x14ac:dyDescent="0.35">
      <c r="A5" s="33" t="s">
        <v>11</v>
      </c>
      <c r="B5" s="34">
        <f>+RecordKeeping!E11</f>
        <v>83</v>
      </c>
      <c r="C5" s="142">
        <f>+RecordKeeping!F11</f>
        <v>12.614457831325302</v>
      </c>
      <c r="D5" s="34">
        <f>+RecordKeeping!G11</f>
        <v>1047</v>
      </c>
      <c r="E5" s="141">
        <f>+RecordKeeping!H11</f>
        <v>1.7182425978987583</v>
      </c>
      <c r="F5" s="34">
        <f>+RecordKeeping!I11</f>
        <v>1799</v>
      </c>
      <c r="G5" s="36"/>
    </row>
    <row r="6" spans="1:7" ht="19.5" hidden="1" customHeight="1" x14ac:dyDescent="0.35">
      <c r="A6" s="37" t="s">
        <v>28</v>
      </c>
      <c r="B6" s="35">
        <f>+RecordKeeping!E14</f>
        <v>0</v>
      </c>
      <c r="C6" s="41">
        <f>+RecordKeeping!F14</f>
        <v>0</v>
      </c>
      <c r="D6" s="34">
        <f>+RecordKeeping!G14</f>
        <v>0</v>
      </c>
      <c r="E6" s="34">
        <f>+RecordKeeping!H14</f>
        <v>0</v>
      </c>
      <c r="F6" s="34">
        <f>+RecordKeeping!I14</f>
        <v>0</v>
      </c>
      <c r="G6" s="39"/>
    </row>
    <row r="7" spans="1:7" ht="19.5" hidden="1" customHeight="1" x14ac:dyDescent="0.35">
      <c r="A7" s="37" t="s">
        <v>29</v>
      </c>
      <c r="B7" s="6">
        <f>+RecordKeeping!E17</f>
        <v>0</v>
      </c>
      <c r="C7" s="38">
        <f>+RecordKeeping!F17</f>
        <v>0</v>
      </c>
      <c r="D7" s="7">
        <f>+RecordKeeping!G17</f>
        <v>0</v>
      </c>
      <c r="E7" s="7">
        <f>+RecordKeeping!H17</f>
        <v>0</v>
      </c>
      <c r="F7" s="7">
        <f>+RecordKeeping!I17</f>
        <v>0</v>
      </c>
      <c r="G7" s="39"/>
    </row>
    <row r="8" spans="1:7" ht="19.5" customHeight="1" x14ac:dyDescent="0.35">
      <c r="A8" s="132" t="s">
        <v>30</v>
      </c>
      <c r="B8" s="133">
        <f>SUBTOTAL(109,B5:B7)</f>
        <v>83</v>
      </c>
      <c r="C8" s="145">
        <f>Table2[[#This Row],[Total Annual Responses (Col. BxC)]]/Table2[[#This Row],[Estimated '# Respondents]]</f>
        <v>12.614457831325302</v>
      </c>
      <c r="D8" s="133">
        <f>SUBTOTAL(109,D5:D7)</f>
        <v>1047</v>
      </c>
      <c r="E8" s="145">
        <f>SUBTOTAL(109,E5:E7)</f>
        <v>1.7182425978987583</v>
      </c>
      <c r="F8" s="133">
        <f>SUBTOTAL(109,F5:F7)</f>
        <v>1799</v>
      </c>
      <c r="G8" s="39"/>
    </row>
    <row r="9" spans="1:7" ht="15" x14ac:dyDescent="0.35">
      <c r="A9" s="46" t="s">
        <v>31</v>
      </c>
      <c r="B9" s="45"/>
      <c r="C9" s="45"/>
      <c r="D9" s="45"/>
      <c r="E9" s="45"/>
      <c r="F9" s="45"/>
    </row>
    <row r="10" spans="1:7" ht="19.5" customHeight="1" x14ac:dyDescent="0.35">
      <c r="A10" s="51" t="s">
        <v>11</v>
      </c>
      <c r="B10" s="52">
        <f>+Reporting!E12</f>
        <v>83</v>
      </c>
      <c r="C10" s="143">
        <f>+Reporting!F12</f>
        <v>2.0236506024096386</v>
      </c>
      <c r="D10" s="52">
        <f>+Reporting!G12</f>
        <v>167.96299999999999</v>
      </c>
      <c r="E10" s="143">
        <f>+Reporting!H12</f>
        <v>2.1177521239796859</v>
      </c>
      <c r="F10" s="52">
        <f>+Reporting!I12</f>
        <v>355.70399999999995</v>
      </c>
      <c r="G10" s="39"/>
    </row>
    <row r="11" spans="1:7" ht="19.5" hidden="1" customHeight="1" x14ac:dyDescent="0.35">
      <c r="A11" s="53" t="s">
        <v>28</v>
      </c>
      <c r="B11" s="54">
        <f>+Reporting!E15</f>
        <v>0</v>
      </c>
      <c r="C11" s="54">
        <f>+Reporting!F15</f>
        <v>0</v>
      </c>
      <c r="D11" s="54">
        <f>+Reporting!G15</f>
        <v>0</v>
      </c>
      <c r="E11" s="54">
        <f>+Reporting!H15</f>
        <v>0</v>
      </c>
      <c r="F11" s="54">
        <f>+Reporting!I15</f>
        <v>0</v>
      </c>
      <c r="G11" s="39"/>
    </row>
    <row r="12" spans="1:7" ht="15.75" hidden="1" customHeight="1" x14ac:dyDescent="0.35">
      <c r="A12" s="55" t="s">
        <v>29</v>
      </c>
      <c r="B12" s="56">
        <f>+Reporting!E18</f>
        <v>0</v>
      </c>
      <c r="C12" s="56">
        <f>+Reporting!F18</f>
        <v>0</v>
      </c>
      <c r="D12" s="56">
        <f>+Reporting!G18</f>
        <v>0</v>
      </c>
      <c r="E12" s="56">
        <f>+Reporting!H18</f>
        <v>0</v>
      </c>
      <c r="F12" s="56">
        <f>+Reporting!I18</f>
        <v>0</v>
      </c>
      <c r="G12" s="36"/>
    </row>
    <row r="13" spans="1:7" ht="19.5" customHeight="1" x14ac:dyDescent="0.35">
      <c r="A13" s="132" t="s">
        <v>32</v>
      </c>
      <c r="B13" s="133">
        <f>SUBTOTAL(109,B10:B12)</f>
        <v>83</v>
      </c>
      <c r="C13" s="145">
        <f>Table2[[#This Row],[Total Annual Responses (Col. BxC)]]/Table2[[#This Row],[Estimated '# Respondents]]</f>
        <v>2.0236506024096386</v>
      </c>
      <c r="D13" s="133">
        <f>SUBTOTAL(109,D10:D12)</f>
        <v>167.96299999999999</v>
      </c>
      <c r="E13" s="145">
        <f>Table2[[#This Row],[Estimated Total Hours (Col. DxE)]]/Table2[[#This Row],[Total Annual Responses (Col. BxC)]]</f>
        <v>2.1177521239796859</v>
      </c>
      <c r="F13" s="133">
        <f>SUBTOTAL(109,F10:F12)</f>
        <v>355.70399999999995</v>
      </c>
      <c r="G13" s="39"/>
    </row>
    <row r="14" spans="1:7" ht="17.25" customHeight="1" x14ac:dyDescent="0.35">
      <c r="A14" s="40" t="s">
        <v>67</v>
      </c>
      <c r="B14" s="8">
        <v>83</v>
      </c>
      <c r="C14" s="146">
        <f>Table2[[#This Row],[Total Annual Responses (Col. BxC)]]/Table2[[#This Row],[Estimated '# Respondents]]</f>
        <v>14.638108433734939</v>
      </c>
      <c r="D14" s="8">
        <f t="shared" ref="D14" si="0">+D8+D13</f>
        <v>1214.963</v>
      </c>
      <c r="E14" s="146">
        <f>Table2[[#This Row],[Estimated Total Hours (Col. DxE)]]/Table2[[#This Row],[Total Annual Responses (Col. BxC)]]</f>
        <v>1.7734729370359426</v>
      </c>
      <c r="F14" s="8">
        <f>+F8+F13</f>
        <v>2154.7039999999997</v>
      </c>
      <c r="G14" s="36"/>
    </row>
    <row r="15" spans="1:7" x14ac:dyDescent="0.35">
      <c r="F15" s="144"/>
    </row>
    <row r="16" spans="1:7" x14ac:dyDescent="0.35">
      <c r="A16" s="5"/>
      <c r="B16" s="5"/>
      <c r="C16" s="9"/>
      <c r="D16" s="5"/>
      <c r="E16" s="5"/>
      <c r="F16" s="98"/>
      <c r="G16" s="5"/>
    </row>
    <row r="17" spans="4:4" x14ac:dyDescent="0.35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C6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2" sqref="C12"/>
    </sheetView>
  </sheetViews>
  <sheetFormatPr defaultRowHeight="14.5" x14ac:dyDescent="0.35"/>
  <cols>
    <col min="1" max="1" width="10.1796875" bestFit="1" customWidth="1"/>
    <col min="2" max="2" width="18.26953125" customWidth="1"/>
    <col min="3" max="3" width="116.54296875" customWidth="1"/>
  </cols>
  <sheetData>
    <row r="1" spans="1:3" s="103" customFormat="1" x14ac:dyDescent="0.35">
      <c r="A1" s="101" t="s">
        <v>44</v>
      </c>
      <c r="B1" s="102" t="s">
        <v>46</v>
      </c>
      <c r="C1" s="102" t="s">
        <v>45</v>
      </c>
    </row>
    <row r="2" spans="1:3" x14ac:dyDescent="0.35">
      <c r="A2" s="104">
        <v>40766</v>
      </c>
      <c r="B2" s="99" t="s">
        <v>47</v>
      </c>
      <c r="C2" s="99" t="s">
        <v>57</v>
      </c>
    </row>
    <row r="3" spans="1:3" x14ac:dyDescent="0.35">
      <c r="A3" s="104">
        <v>40771</v>
      </c>
      <c r="B3" s="99" t="s">
        <v>62</v>
      </c>
      <c r="C3" s="99" t="s">
        <v>63</v>
      </c>
    </row>
    <row r="4" spans="1:3" x14ac:dyDescent="0.35">
      <c r="A4" s="104">
        <v>42321</v>
      </c>
      <c r="B4" s="99" t="s">
        <v>62</v>
      </c>
      <c r="C4" s="99" t="s">
        <v>64</v>
      </c>
    </row>
    <row r="5" spans="1:3" x14ac:dyDescent="0.35">
      <c r="A5" s="104">
        <v>42327</v>
      </c>
      <c r="B5" s="99" t="s">
        <v>65</v>
      </c>
      <c r="C5" s="99" t="s">
        <v>73</v>
      </c>
    </row>
    <row r="6" spans="1:3" x14ac:dyDescent="0.35">
      <c r="A6" s="104">
        <v>42327</v>
      </c>
      <c r="B6" s="99" t="s">
        <v>65</v>
      </c>
      <c r="C6" s="99" t="s">
        <v>74</v>
      </c>
    </row>
    <row r="7" spans="1:3" x14ac:dyDescent="0.35">
      <c r="A7" s="104">
        <v>42391</v>
      </c>
      <c r="B7" s="99" t="s">
        <v>47</v>
      </c>
      <c r="C7" s="99" t="s">
        <v>71</v>
      </c>
    </row>
    <row r="8" spans="1:3" x14ac:dyDescent="0.35">
      <c r="A8" s="104">
        <v>43427</v>
      </c>
      <c r="B8" s="99" t="s">
        <v>47</v>
      </c>
      <c r="C8" s="99" t="s">
        <v>76</v>
      </c>
    </row>
    <row r="9" spans="1:3" x14ac:dyDescent="0.35">
      <c r="A9" s="104">
        <v>43427</v>
      </c>
      <c r="B9" s="99" t="s">
        <v>47</v>
      </c>
      <c r="C9" s="99" t="s">
        <v>75</v>
      </c>
    </row>
    <row r="10" spans="1:3" x14ac:dyDescent="0.35">
      <c r="A10" s="104">
        <v>45834</v>
      </c>
      <c r="B10" s="99" t="s">
        <v>82</v>
      </c>
      <c r="C10" s="99" t="s">
        <v>83</v>
      </c>
    </row>
    <row r="11" spans="1:3" ht="29" x14ac:dyDescent="0.35">
      <c r="A11" s="104">
        <v>46042</v>
      </c>
      <c r="B11" s="99" t="s">
        <v>82</v>
      </c>
      <c r="C11" s="167" t="s">
        <v>86</v>
      </c>
    </row>
    <row r="12" spans="1:3" x14ac:dyDescent="0.35">
      <c r="A12" s="104"/>
      <c r="B12" s="99"/>
      <c r="C12" s="99"/>
    </row>
    <row r="13" spans="1:3" x14ac:dyDescent="0.35">
      <c r="A13" s="104"/>
      <c r="B13" s="99"/>
      <c r="C13" s="99"/>
    </row>
    <row r="14" spans="1:3" x14ac:dyDescent="0.35">
      <c r="A14" s="104"/>
      <c r="B14" s="99"/>
      <c r="C14" s="99"/>
    </row>
    <row r="15" spans="1:3" x14ac:dyDescent="0.35">
      <c r="A15" s="104"/>
      <c r="B15" s="99"/>
      <c r="C15" s="99"/>
    </row>
    <row r="16" spans="1:3" x14ac:dyDescent="0.35">
      <c r="A16" s="104"/>
      <c r="B16" s="99"/>
      <c r="C16" s="99"/>
    </row>
    <row r="17" spans="1:3" x14ac:dyDescent="0.35">
      <c r="A17" s="104"/>
      <c r="B17" s="99"/>
      <c r="C17" s="99"/>
    </row>
    <row r="18" spans="1:3" x14ac:dyDescent="0.35">
      <c r="A18" s="104"/>
      <c r="B18" s="99"/>
      <c r="C18" s="99"/>
    </row>
    <row r="19" spans="1:3" x14ac:dyDescent="0.35">
      <c r="A19" s="104"/>
      <c r="B19" s="99"/>
      <c r="C19" s="99"/>
    </row>
    <row r="20" spans="1:3" x14ac:dyDescent="0.35">
      <c r="A20" s="104"/>
      <c r="B20" s="99"/>
      <c r="C20" s="99"/>
    </row>
    <row r="21" spans="1:3" x14ac:dyDescent="0.35">
      <c r="A21" s="104"/>
      <c r="B21" s="99"/>
      <c r="C21" s="99"/>
    </row>
    <row r="22" spans="1:3" x14ac:dyDescent="0.35">
      <c r="A22" s="104"/>
      <c r="B22" s="99"/>
      <c r="C22" s="99"/>
    </row>
    <row r="23" spans="1:3" x14ac:dyDescent="0.35">
      <c r="A23" s="104"/>
      <c r="B23" s="99"/>
      <c r="C23" s="99"/>
    </row>
    <row r="24" spans="1:3" x14ac:dyDescent="0.35">
      <c r="A24" s="104"/>
      <c r="B24" s="99"/>
      <c r="C24" s="99"/>
    </row>
    <row r="25" spans="1:3" x14ac:dyDescent="0.35">
      <c r="A25" s="104"/>
      <c r="B25" s="99"/>
      <c r="C25" s="99"/>
    </row>
    <row r="26" spans="1:3" x14ac:dyDescent="0.35">
      <c r="A26" s="104"/>
      <c r="B26" s="99"/>
      <c r="C26" s="99"/>
    </row>
    <row r="27" spans="1:3" x14ac:dyDescent="0.35">
      <c r="A27" s="104"/>
      <c r="B27" s="99"/>
      <c r="C27" s="99"/>
    </row>
    <row r="28" spans="1:3" x14ac:dyDescent="0.35">
      <c r="A28" s="104"/>
      <c r="B28" s="99"/>
      <c r="C28" s="99"/>
    </row>
    <row r="29" spans="1:3" x14ac:dyDescent="0.35">
      <c r="A29" s="104"/>
      <c r="B29" s="99"/>
      <c r="C29" s="99"/>
    </row>
    <row r="30" spans="1:3" x14ac:dyDescent="0.35">
      <c r="A30" s="104"/>
      <c r="B30" s="99"/>
      <c r="C30" s="99"/>
    </row>
    <row r="31" spans="1:3" x14ac:dyDescent="0.35">
      <c r="A31" s="104"/>
      <c r="B31" s="99"/>
      <c r="C31" s="99"/>
    </row>
    <row r="32" spans="1:3" x14ac:dyDescent="0.35">
      <c r="A32" s="104"/>
      <c r="B32" s="99"/>
      <c r="C32" s="99"/>
    </row>
    <row r="33" spans="1:3" x14ac:dyDescent="0.35">
      <c r="A33" s="104"/>
      <c r="B33" s="99"/>
      <c r="C33" s="99"/>
    </row>
    <row r="34" spans="1:3" x14ac:dyDescent="0.35">
      <c r="A34" s="104"/>
      <c r="B34" s="99"/>
      <c r="C34" s="99"/>
    </row>
    <row r="35" spans="1:3" x14ac:dyDescent="0.35">
      <c r="A35" s="104"/>
      <c r="B35" s="99"/>
      <c r="C35" s="99"/>
    </row>
    <row r="36" spans="1:3" x14ac:dyDescent="0.35">
      <c r="A36" s="104"/>
      <c r="B36" s="99"/>
      <c r="C36" s="99"/>
    </row>
    <row r="37" spans="1:3" x14ac:dyDescent="0.35">
      <c r="A37" s="104"/>
      <c r="B37" s="99"/>
      <c r="C37" s="99"/>
    </row>
    <row r="38" spans="1:3" x14ac:dyDescent="0.35">
      <c r="A38" s="104"/>
      <c r="B38" s="99"/>
      <c r="C38" s="99"/>
    </row>
    <row r="39" spans="1:3" x14ac:dyDescent="0.35">
      <c r="A39" s="104"/>
      <c r="B39" s="99"/>
      <c r="C39" s="99"/>
    </row>
    <row r="40" spans="1:3" x14ac:dyDescent="0.35">
      <c r="A40" s="104"/>
      <c r="B40" s="99"/>
      <c r="C40" s="99"/>
    </row>
    <row r="41" spans="1:3" x14ac:dyDescent="0.35">
      <c r="A41" s="104"/>
      <c r="B41" s="99"/>
      <c r="C41" s="99"/>
    </row>
    <row r="42" spans="1:3" x14ac:dyDescent="0.35">
      <c r="A42" s="104"/>
      <c r="B42" s="99"/>
      <c r="C42" s="99"/>
    </row>
    <row r="43" spans="1:3" x14ac:dyDescent="0.35">
      <c r="A43" s="104"/>
      <c r="B43" s="99"/>
      <c r="C43" s="99"/>
    </row>
    <row r="44" spans="1:3" x14ac:dyDescent="0.35">
      <c r="A44" s="104"/>
      <c r="B44" s="99"/>
      <c r="C44" s="99"/>
    </row>
    <row r="45" spans="1:3" x14ac:dyDescent="0.35">
      <c r="A45" s="104"/>
      <c r="B45" s="99"/>
      <c r="C45" s="99"/>
    </row>
    <row r="46" spans="1:3" x14ac:dyDescent="0.35">
      <c r="A46" s="104"/>
      <c r="B46" s="99"/>
      <c r="C46" s="99"/>
    </row>
    <row r="47" spans="1:3" x14ac:dyDescent="0.35">
      <c r="A47" s="104"/>
      <c r="B47" s="99"/>
      <c r="C47" s="99"/>
    </row>
    <row r="48" spans="1:3" x14ac:dyDescent="0.35">
      <c r="A48" s="104"/>
      <c r="B48" s="99"/>
      <c r="C48" s="99"/>
    </row>
    <row r="49" spans="1:3" x14ac:dyDescent="0.35">
      <c r="A49" s="104"/>
      <c r="B49" s="99"/>
      <c r="C49" s="99"/>
    </row>
    <row r="50" spans="1:3" x14ac:dyDescent="0.35">
      <c r="A50" s="104"/>
      <c r="B50" s="99"/>
      <c r="C50" s="99"/>
    </row>
    <row r="51" spans="1:3" x14ac:dyDescent="0.35">
      <c r="A51" s="104"/>
      <c r="B51" s="99"/>
      <c r="C51" s="99"/>
    </row>
    <row r="52" spans="1:3" x14ac:dyDescent="0.35">
      <c r="A52" s="104"/>
      <c r="B52" s="99"/>
      <c r="C52" s="99"/>
    </row>
    <row r="53" spans="1:3" x14ac:dyDescent="0.35">
      <c r="A53" s="104"/>
      <c r="B53" s="99"/>
      <c r="C53" s="99"/>
    </row>
    <row r="54" spans="1:3" x14ac:dyDescent="0.35">
      <c r="A54" s="104"/>
      <c r="B54" s="99"/>
      <c r="C54" s="99"/>
    </row>
    <row r="55" spans="1:3" x14ac:dyDescent="0.35">
      <c r="A55" s="104"/>
      <c r="B55" s="99"/>
      <c r="C55" s="99"/>
    </row>
    <row r="56" spans="1:3" x14ac:dyDescent="0.35">
      <c r="A56" s="104"/>
      <c r="B56" s="99"/>
      <c r="C56" s="99"/>
    </row>
    <row r="57" spans="1:3" x14ac:dyDescent="0.35">
      <c r="A57" s="104"/>
      <c r="B57" s="99"/>
      <c r="C57" s="99"/>
    </row>
    <row r="58" spans="1:3" x14ac:dyDescent="0.35">
      <c r="A58" s="104"/>
      <c r="B58" s="99"/>
      <c r="C58" s="99"/>
    </row>
    <row r="59" spans="1:3" x14ac:dyDescent="0.35">
      <c r="A59" s="104"/>
      <c r="B59" s="99"/>
      <c r="C59" s="99"/>
    </row>
    <row r="60" spans="1:3" x14ac:dyDescent="0.35">
      <c r="A60" s="104"/>
      <c r="B60" s="99"/>
      <c r="C60" s="99"/>
    </row>
    <row r="61" spans="1:3" x14ac:dyDescent="0.35">
      <c r="A61" s="104"/>
      <c r="B61" s="99"/>
      <c r="C61" s="99"/>
    </row>
    <row r="62" spans="1:3" x14ac:dyDescent="0.35">
      <c r="A62" s="104"/>
      <c r="B62" s="99"/>
      <c r="C62" s="99"/>
    </row>
    <row r="63" spans="1:3" x14ac:dyDescent="0.35">
      <c r="A63" s="104"/>
      <c r="B63" s="99"/>
      <c r="C63" s="99"/>
    </row>
    <row r="64" spans="1:3" x14ac:dyDescent="0.35">
      <c r="A64" s="104"/>
      <c r="B64" s="99"/>
      <c r="C64" s="99"/>
    </row>
    <row r="65" spans="1:3" x14ac:dyDescent="0.35">
      <c r="A65" s="104"/>
      <c r="B65" s="99"/>
      <c r="C65" s="99"/>
    </row>
    <row r="66" spans="1:3" x14ac:dyDescent="0.35">
      <c r="A66" s="104"/>
      <c r="B66" s="99"/>
      <c r="C66" s="99"/>
    </row>
    <row r="67" spans="1:3" ht="15" thickBot="1" x14ac:dyDescent="0.4">
      <c r="A67" s="105"/>
      <c r="B67" s="100"/>
      <c r="C67" s="100"/>
    </row>
  </sheetData>
  <pageMargins left="0.7" right="0.7" top="0.75" bottom="0.75" header="0.3" footer="0.3"/>
  <pageSetup scale="6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Sandberg, Christina - FNS</cp:lastModifiedBy>
  <cp:lastPrinted>2019-08-22T23:10:06Z</cp:lastPrinted>
  <dcterms:created xsi:type="dcterms:W3CDTF">2011-04-25T16:43:00Z</dcterms:created>
  <dcterms:modified xsi:type="dcterms:W3CDTF">2026-02-26T22:03:52Z</dcterms:modified>
</cp:coreProperties>
</file>