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24226"/>
  <mc:AlternateContent xmlns:mc="http://schemas.openxmlformats.org/markup-compatibility/2006">
    <mc:Choice Requires="x15">
      <x15ac:absPath xmlns:x15ac="http://schemas.microsoft.com/office/spreadsheetml/2010/11/ac" url="https://uscg-my.sharepoint-mil.us/personal/albert_l_craig_uscg_mil/Documents/"/>
    </mc:Choice>
  </mc:AlternateContent>
  <xr:revisionPtr revIDLastSave="0" documentId="8_{4D1BE694-F111-4073-9FB6-74E0C2E32D44}" xr6:coauthVersionLast="47" xr6:coauthVersionMax="47" xr10:uidLastSave="{00000000-0000-0000-0000-000000000000}"/>
  <bookViews>
    <workbookView xWindow="-120" yWindow="-120" windowWidth="29040" windowHeight="15720" tabRatio="667" activeTab="2" xr2:uid="{00000000-000D-0000-FFFF-FFFF00000000}"/>
  </bookViews>
  <sheets>
    <sheet name="Instructions" sheetId="13" r:id="rId1"/>
    <sheet name="Log of Changes Made" sheetId="14" r:id="rId2"/>
    <sheet name="Inputs" sheetId="8" r:id="rId3"/>
    <sheet name="Appendix_A" sheetId="9" r:id="rId4"/>
    <sheet name="Appendix_B" sheetId="10" r:id="rId5"/>
  </sheets>
  <definedNames>
    <definedName name="_xlnm.Print_Area" localSheetId="3">Appendix_A!$A$1:$H$26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 i="9" l="1"/>
  <c r="E17" i="9"/>
  <c r="B43" i="8"/>
  <c r="B39" i="8"/>
  <c r="B6" i="8"/>
  <c r="B5" i="8"/>
  <c r="B53" i="8"/>
  <c r="B52" i="8"/>
  <c r="B51" i="8"/>
  <c r="B50" i="8"/>
  <c r="B49" i="8"/>
  <c r="B55" i="8"/>
  <c r="B44" i="8"/>
  <c r="B40" i="8"/>
  <c r="B36" i="8"/>
  <c r="E15" i="9" s="1"/>
  <c r="B32" i="8"/>
  <c r="B28" i="8"/>
  <c r="B24" i="8"/>
  <c r="B20" i="8"/>
  <c r="B16" i="8"/>
  <c r="D16" i="9" l="1"/>
  <c r="F16" i="9" s="1"/>
  <c r="D17" i="9"/>
  <c r="F17" i="9" s="1"/>
  <c r="B19" i="8"/>
  <c r="B68" i="8"/>
  <c r="B65" i="8"/>
  <c r="G16" i="9" l="1"/>
  <c r="H16" i="9" s="1"/>
  <c r="G17" i="9"/>
  <c r="H17" i="9" s="1"/>
  <c r="G12" i="9"/>
  <c r="G9" i="9"/>
  <c r="G15" i="9"/>
  <c r="G14" i="9"/>
  <c r="G11" i="9"/>
  <c r="G10" i="9"/>
  <c r="G13" i="9"/>
  <c r="D11" i="9" l="1"/>
  <c r="F10" i="9"/>
  <c r="H10" i="9" l="1"/>
  <c r="B35" i="8"/>
  <c r="B31" i="8"/>
  <c r="B27" i="8"/>
  <c r="B23" i="8"/>
  <c r="B15" i="8"/>
  <c r="B10" i="10"/>
  <c r="A10" i="10"/>
  <c r="B12" i="10" l="1"/>
  <c r="B7" i="10"/>
  <c r="B8" i="10"/>
  <c r="B9" i="10"/>
  <c r="A11" i="10"/>
  <c r="A12" i="10"/>
  <c r="A7" i="10"/>
  <c r="A8" i="10"/>
  <c r="A9" i="10"/>
  <c r="A6" i="10"/>
  <c r="B6" i="10"/>
  <c r="B13" i="10" l="1"/>
  <c r="B17" i="10" s="1"/>
  <c r="C5" i="9"/>
  <c r="C4" i="9"/>
  <c r="C6" i="9" l="1"/>
  <c r="B22" i="9" s="1"/>
  <c r="E14" i="9"/>
  <c r="E13" i="9"/>
  <c r="E12" i="9"/>
  <c r="E11" i="9"/>
  <c r="E9" i="9"/>
  <c r="D14" i="9"/>
  <c r="D13" i="9"/>
  <c r="D9" i="9"/>
  <c r="D15" i="9"/>
  <c r="F14" i="9" l="1"/>
  <c r="H14" i="9" s="1"/>
  <c r="F9" i="9"/>
  <c r="H9" i="9" s="1"/>
  <c r="F13" i="9"/>
  <c r="H13" i="9" s="1"/>
  <c r="D12" i="9"/>
  <c r="F12" i="9" s="1"/>
  <c r="H12" i="9" s="1"/>
  <c r="F11" i="9"/>
  <c r="H11" i="9" s="1"/>
  <c r="F15" i="9"/>
  <c r="D18" i="9" l="1"/>
  <c r="B23" i="9" s="1"/>
  <c r="H15" i="9"/>
  <c r="H18" i="9" s="1"/>
  <c r="B25" i="9" s="1"/>
  <c r="F18" i="9"/>
  <c r="B24"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David Nelson Emerson</author>
  </authors>
  <commentList>
    <comment ref="A1" authorId="0" shapeId="0" xr:uid="{00000000-0006-0000-0000-000001000000}">
      <text>
        <r>
          <rPr>
            <b/>
            <sz val="8"/>
            <color indexed="81"/>
            <rFont val="Tahoma"/>
            <family val="2"/>
          </rPr>
          <t>David Nelson Emerson:</t>
        </r>
        <r>
          <rPr>
            <sz val="8"/>
            <color indexed="81"/>
            <rFont val="Tahoma"/>
            <family val="2"/>
          </rPr>
          <t xml:space="preserve">
Update the ICR # and title at the top of each page</t>
        </r>
      </text>
    </comment>
    <comment ref="A6" authorId="0" shapeId="0" xr:uid="{00000000-0006-0000-0000-000002000000}">
      <text>
        <r>
          <rPr>
            <b/>
            <sz val="8"/>
            <color indexed="81"/>
            <rFont val="Tahoma"/>
            <family val="2"/>
          </rPr>
          <t>David Nelson Emerson:</t>
        </r>
        <r>
          <rPr>
            <sz val="8"/>
            <color indexed="81"/>
            <rFont val="Tahoma"/>
            <family val="2"/>
          </rPr>
          <t xml:space="preserve">
again update ICR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tc={92DFB22A-DA3B-4B94-B223-A3D2B452ECFD}</author>
    <author>tc={77C7F10F-8AA2-4478-8CF5-3E201EE6D62E}</author>
    <author>tc={4CA45190-2928-4934-8751-25677BB6DDB6}</author>
    <author>tc={20768257-4D7B-4826-82AE-353B5F6A743F}</author>
  </authors>
  <commentList>
    <comment ref="B19" authorId="0" shapeId="0" xr:uid="{92DFB22A-DA3B-4B94-B223-A3D2B452ECFD}">
      <text>
        <t>[Threaded comment]
Your version of Excel allows you to read this threaded comment; however, any edits to it will get removed if the file is opened in a newer version of Excel. Learn more: https://go.microsoft.com/fwlink/?linkid=870924
Comment:
    At next periodic renewal, for this formula—drop the (-513)[fm pmc-fr] and change to roundup.
Reply:
    Done
done</t>
      </text>
    </comment>
    <comment ref="B39" authorId="1" shapeId="0" xr:uid="{77C7F10F-8AA2-4478-8CF5-3E201EE6D62E}">
      <text>
        <t>[Threaded comment]
Your version of Excel allows you to read this threaded comment; however, any edits to it will get removed if the file is opened in a newer version of Excel. Learn more: https://go.microsoft.com/fwlink/?linkid=870924
Comment:
    At next periodic renewal, for this formula—drop the (-513)[fm pmc-fr] and change to roundup.
Reply:
    Done
done</t>
      </text>
    </comment>
    <comment ref="B43" authorId="2" shapeId="0" xr:uid="{4CA45190-2928-4934-8751-25677BB6DDB6}">
      <text>
        <t>[Threaded comment]
Your version of Excel allows you to read this threaded comment; however, any edits to it will get removed if the file is opened in a newer version of Excel. Learn more: https://go.microsoft.com/fwlink/?linkid=870924
Comment:
    At next periodic renewal, for this formula—drop the (-513)[fm pmc-fr] and change to roundup.
Reply:
    Done
done</t>
      </text>
    </comment>
    <comment ref="B60" authorId="3" shapeId="0" xr:uid="{20768257-4D7B-4826-82AE-353B5F6A743F}">
      <text>
        <t>[Threaded comment]
Your version of Excel allows you to read this threaded comment; however, any edits to it will get removed if the file is opened in a newer version of Excel. Learn more: https://go.microsoft.com/fwlink/?linkid=870924
Comment:
    Used LF of 1.0 to align w/ M2M rulemaking.</t>
      </text>
    </comment>
  </commentList>
</comments>
</file>

<file path=xl/sharedStrings.xml><?xml version="1.0" encoding="utf-8"?>
<sst xmlns="http://schemas.openxmlformats.org/spreadsheetml/2006/main" count="151" uniqueCount="113">
  <si>
    <t>Instructions for this Workbook</t>
  </si>
  <si>
    <r>
      <t xml:space="preserve">To facilitate a more efficient and straightforward process by which to complete ICR </t>
    </r>
    <r>
      <rPr>
        <sz val="11"/>
        <color indexed="10"/>
        <rFont val="Arial"/>
        <family val="2"/>
      </rPr>
      <t>1625-0040</t>
    </r>
    <r>
      <rPr>
        <sz val="11"/>
        <color indexed="8"/>
        <rFont val="Arial"/>
        <family val="2"/>
      </rPr>
      <t xml:space="preserve">, this Excel Workbook has been created. </t>
    </r>
  </si>
  <si>
    <r>
      <rPr>
        <sz val="11"/>
        <color indexed="10"/>
        <rFont val="Arial"/>
        <family val="2"/>
      </rPr>
      <t>ICR 1625-0040</t>
    </r>
    <r>
      <rPr>
        <sz val="11"/>
        <color indexed="8"/>
        <rFont val="Arial"/>
        <family val="2"/>
      </rPr>
      <t xml:space="preserve"> is for a Collection of Information titled "</t>
    </r>
    <r>
      <rPr>
        <sz val="11"/>
        <color rgb="FF7030A0"/>
        <rFont val="Arial"/>
        <family val="2"/>
      </rPr>
      <t xml:space="preserve">Appications for Merchant Mariner Credentials and Medical Certificates." </t>
    </r>
    <r>
      <rPr>
        <sz val="11"/>
        <rFont val="Arial"/>
        <family val="2"/>
      </rPr>
      <t xml:space="preserve">IAW Title 46 CFR Parts 10, 11, 12, 13, and 16, the collection of this information is necessary to determine competency, character &amp; physical qualifications for the issuance of a Merchant Mariner Credential (MMC) or Medical Certificate. </t>
    </r>
    <r>
      <rPr>
        <sz val="11"/>
        <color rgb="FF7030A0"/>
        <rFont val="Arial"/>
        <family val="2"/>
      </rPr>
      <t xml:space="preserve">  </t>
    </r>
  </si>
  <si>
    <r>
      <t>The sheet labeled 'Inputs' contains a table of the variable inputs that need updating during the ICR process. S</t>
    </r>
    <r>
      <rPr>
        <sz val="11"/>
        <color indexed="8"/>
        <rFont val="Arial"/>
        <family val="2"/>
      </rPr>
      <t xml:space="preserve">ee 'Log of Changes Made' to track changes during each new ICR Round. Once the 'Inputs' sheet is updated, the tables in 'Appendix A' and 'Appendix B' will auto-populate to display the the appropriate aggregates. The term Industry in 'Appendix A' refers to mariners who are required to complete these requirements, while the Federal Government in 'Appendix B' refers to the United States Coast Guard. </t>
    </r>
  </si>
  <si>
    <r>
      <t xml:space="preserve">In short, change the values under </t>
    </r>
    <r>
      <rPr>
        <b/>
        <sz val="11"/>
        <color indexed="60"/>
        <rFont val="Arial"/>
        <family val="2"/>
      </rPr>
      <t></t>
    </r>
    <r>
      <rPr>
        <sz val="11"/>
        <color indexed="60"/>
        <rFont val="Arial"/>
        <family val="2"/>
      </rPr>
      <t xml:space="preserve"> </t>
    </r>
    <r>
      <rPr>
        <sz val="11"/>
        <color indexed="8"/>
        <rFont val="Arial"/>
        <family val="2"/>
      </rPr>
      <t xml:space="preserve"> in the table on the 'Inputs' sheet and the calculated values will change on the subsequent sheets. Afterwards, change the date under 'last updated'  and describe the changes made on the 'Log of Changes Made' sheet to provide reference. Thank you. </t>
    </r>
  </si>
  <si>
    <t>Discussion on the Changes Made in…</t>
  </si>
  <si>
    <t>Sep 2025 by Dave Du Pont</t>
  </si>
  <si>
    <r>
      <rPr>
        <sz val="11"/>
        <color indexed="8"/>
        <rFont val="Arial"/>
        <family val="2"/>
      </rPr>
      <t xml:space="preserve">Updated </t>
    </r>
    <r>
      <rPr>
        <sz val="11"/>
        <color indexed="10"/>
        <rFont val="Arial"/>
        <family val="2"/>
      </rPr>
      <t>wage rates</t>
    </r>
    <r>
      <rPr>
        <sz val="11"/>
        <color indexed="8"/>
        <rFont val="Arial"/>
        <family val="2"/>
      </rPr>
      <t xml:space="preserve">.  Per DHS policy, used BLS wage rate data in Supporting Statement (SS) section 12 (industry), and OPM wage rate data in SS section 14 (civilian govt).  Standard Rates COMDTINST 7310.1(series) used only for military wage rates in SS section 14.    
Updated </t>
    </r>
    <r>
      <rPr>
        <sz val="11"/>
        <color indexed="10"/>
        <rFont val="Arial"/>
        <family val="2"/>
      </rPr>
      <t xml:space="preserve">ICR to account for new optional form CG-719D and transfer of form CG-718A from 1625-0012 to this collection. Also, updated the annual number of respondents and responses using National Maritime Center (NMC) data. 
</t>
    </r>
    <r>
      <rPr>
        <sz val="11"/>
        <color indexed="8"/>
        <rFont val="Arial"/>
        <family val="2"/>
      </rPr>
      <t xml:space="preserve">Also, per REG-1 </t>
    </r>
    <r>
      <rPr>
        <sz val="11"/>
        <color indexed="10"/>
        <rFont val="Arial"/>
        <family val="2"/>
      </rPr>
      <t>updated load factor</t>
    </r>
    <r>
      <rPr>
        <sz val="11"/>
        <color indexed="8"/>
        <rFont val="Arial"/>
        <family val="2"/>
      </rPr>
      <t xml:space="preserve"> from</t>
    </r>
    <r>
      <rPr>
        <sz val="11"/>
        <color indexed="10"/>
        <rFont val="Arial"/>
        <family val="2"/>
      </rPr>
      <t xml:space="preserve"> 1.5 to 2.0.</t>
    </r>
    <r>
      <rPr>
        <sz val="11"/>
        <color indexed="8"/>
        <rFont val="Arial"/>
        <family val="2"/>
      </rPr>
      <t xml:space="preserve">   
Hours per Response and Review not changed, estimated during notice and public comment process. 
</t>
    </r>
  </si>
  <si>
    <t>May 2025 by Dave Du Pont</t>
  </si>
  <si>
    <t xml:space="preserve">Revised to reflect Military to Mariner Final Rule [1625-AC83].  </t>
  </si>
  <si>
    <t>May 2025 by Dave Du Pont &amp; Pat Wycko</t>
  </si>
  <si>
    <t xml:space="preserve">Revised to reflect Military to Mariner NPRM.  </t>
  </si>
  <si>
    <t>Apr 2023 by David Du Pont</t>
  </si>
  <si>
    <t xml:space="preserve">Revised to reflect Pilot Med Certificate Final Rule.  </t>
  </si>
  <si>
    <t>May 2022 by David Du Pont</t>
  </si>
  <si>
    <t>In response to OMB Passback #1 (from 2020 periodic renewal submisison), revised the following calc sheet elements--
*updated Captains, Mates, and Pilots wage rate
*updated Sailors and Marine Oilers wage rate
.</t>
  </si>
  <si>
    <t>June 2020 by Evan Morris &amp; David Du Pont</t>
  </si>
  <si>
    <t>Created new cals sheet.  Developed methodology and assumption based on NMC 2017 COI submission, and NMC 2020 data call.</t>
  </si>
  <si>
    <t>Input Data to Update</t>
  </si>
  <si>
    <t>Data Point</t>
  </si>
  <si>
    <r>
      <t></t>
    </r>
    <r>
      <rPr>
        <b/>
        <sz val="10"/>
        <color indexed="60"/>
        <rFont val="Arial"/>
        <family val="2"/>
      </rPr>
      <t>$$$</t>
    </r>
  </si>
  <si>
    <t>Source</t>
  </si>
  <si>
    <t>Annual number of Applicants for MMC</t>
  </si>
  <si>
    <t>NMC data average CY2021-2024 (rcvd Sep 2025)</t>
  </si>
  <si>
    <t>Annual number of Applicants for Med Cert (STCW only)</t>
  </si>
  <si>
    <t>Percent of Applications a Year when submitting 4 times every 5 years</t>
  </si>
  <si>
    <t>Nat'l Maritime Center (NMC) estimate (Aug 2020)</t>
  </si>
  <si>
    <t>Percent of Applications a Year when submitting 1 time every 5 years</t>
  </si>
  <si>
    <t>Percent of Mariners who will have convictions</t>
  </si>
  <si>
    <t>Percent of Mariners applying for a duplicate</t>
  </si>
  <si>
    <t>Nat'l Maritime Center (NMC) estimate (Aug 2025)</t>
  </si>
  <si>
    <t>Percent of Mariners submititng a Cert of Discharge</t>
  </si>
  <si>
    <t>CG-719 B APPLICATIONS</t>
  </si>
  <si>
    <t>Annual Applications (CG-719B)</t>
  </si>
  <si>
    <t>Nat'l Maritime Center (NMC) data</t>
  </si>
  <si>
    <t>Time to complete a CG-719B (in hours)</t>
  </si>
  <si>
    <t>Nat'l Maritime Center (NMC) estimate</t>
  </si>
  <si>
    <t>CG-719K APPLICATIONS</t>
  </si>
  <si>
    <t>Annual applications</t>
  </si>
  <si>
    <t>Based on % of Applications a Year (STCW and non-STCW)</t>
  </si>
  <si>
    <t>Time to complete a CG-719K</t>
  </si>
  <si>
    <t>CG-719K/E APPLICATIONS</t>
  </si>
  <si>
    <t xml:space="preserve">Time to complete a CG-719K/E </t>
  </si>
  <si>
    <t>CG-719S</t>
  </si>
  <si>
    <t>Annual forms submitted</t>
  </si>
  <si>
    <t>Calculation</t>
  </si>
  <si>
    <t>Time to complete a CG-719S</t>
  </si>
  <si>
    <t>CG-719P</t>
  </si>
  <si>
    <t>CG-719C</t>
  </si>
  <si>
    <t>CG-719D</t>
  </si>
  <si>
    <t>Time to complete a CG-719D</t>
  </si>
  <si>
    <t>Nat'l Maritime Center (NMC) estimate (0.08 hr)</t>
  </si>
  <si>
    <t>CG-718A</t>
  </si>
  <si>
    <t>Time to complete a CG-718A</t>
  </si>
  <si>
    <t>Nat'l Maritime Center (NMC) estimate (0.03 hr)</t>
  </si>
  <si>
    <t>Fed Govt (NMC) Costs</t>
  </si>
  <si>
    <t>Direct Costs</t>
  </si>
  <si>
    <t>Government Labor</t>
  </si>
  <si>
    <t>NMC data (FY 2022 &amp; FY 2023 Business Cost Analysis Results)</t>
  </si>
  <si>
    <t>IT Systems &amp; Desktop Support</t>
  </si>
  <si>
    <t>Federal Records Center/Postage</t>
  </si>
  <si>
    <t>Facility</t>
  </si>
  <si>
    <t>Other Operating Expenses</t>
  </si>
  <si>
    <t>Contractor Costs</t>
  </si>
  <si>
    <t>Contracted Services</t>
  </si>
  <si>
    <t>Total</t>
  </si>
  <si>
    <t>FY23 Fee Program Cost</t>
  </si>
  <si>
    <t xml:space="preserve">Wage Rates </t>
  </si>
  <si>
    <t>Load Factor / Industry</t>
  </si>
  <si>
    <t>Per REG-1 email dtd 03 Jun 2025</t>
  </si>
  <si>
    <t>Load Factor / Govt Civilians</t>
  </si>
  <si>
    <t>Wage Rates</t>
  </si>
  <si>
    <t>Industry / Crewmember (senior)(vessel) (was GS-13)</t>
  </si>
  <si>
    <t>53-5021 Captains, Mates, and Pilots of Water Vessels</t>
  </si>
  <si>
    <t>[BLS, MHW, rounded]</t>
  </si>
  <si>
    <t>https://data.bls.gov/oes/#/industry/000000</t>
  </si>
  <si>
    <t>Industry / Crewmember (junior)(vessel) (was GS-9)</t>
  </si>
  <si>
    <t>53-5011 Sailors and Marine Oilers</t>
  </si>
  <si>
    <t xml:space="preserve">Last Updated: </t>
  </si>
  <si>
    <t xml:space="preserve">Appendix A: Total Estimated Annual Burden on Industry </t>
  </si>
  <si>
    <t>Respondents</t>
  </si>
  <si>
    <t>MMC Applicants:</t>
  </si>
  <si>
    <t>Med Cert Applicants:</t>
  </si>
  <si>
    <t>Total:</t>
  </si>
  <si>
    <t>Form/Req. Title</t>
  </si>
  <si>
    <t>Form Number</t>
  </si>
  <si>
    <t>Responses per year</t>
  </si>
  <si>
    <t>Burden Hours / Response</t>
  </si>
  <si>
    <t>Annual Hour Burden</t>
  </si>
  <si>
    <t>Wage Rate</t>
  </si>
  <si>
    <t>Annual Cost Burden</t>
  </si>
  <si>
    <t>Application for Merchant Mariner Credential (MMC)</t>
  </si>
  <si>
    <t>CG-719B</t>
  </si>
  <si>
    <t>MMC application fee exemption requests per Military to Mariner Final Rule (1625-AC83)</t>
  </si>
  <si>
    <t>Application for Medical Certificate</t>
  </si>
  <si>
    <t>CG-719K</t>
  </si>
  <si>
    <t>Application for Medical Certificate, Short Form</t>
  </si>
  <si>
    <t>CG-719K/E</t>
  </si>
  <si>
    <t>Small Vessel Sea Service Form</t>
  </si>
  <si>
    <t>DOT/USCG Periodic Drug Testing Form</t>
  </si>
  <si>
    <t>Disclosure Statement for Narcotics, DWI/DUI, and/or Other Convictions</t>
  </si>
  <si>
    <t>Application for Duplicate Merchant Mariner Credential and Medical Certificate</t>
  </si>
  <si>
    <t>Certificate of Discharge to Merchant Mariner</t>
  </si>
  <si>
    <t>TOTAL</t>
  </si>
  <si>
    <t>*Estimates may not sum due to rounding</t>
  </si>
  <si>
    <t>Total Respondents</t>
  </si>
  <si>
    <t>Total Responses</t>
  </si>
  <si>
    <t xml:space="preserve">Total Hour Burden </t>
  </si>
  <si>
    <t>Total Cost Burden</t>
  </si>
  <si>
    <t>Appendix B: Estimated Annual Federal Government Cost</t>
  </si>
  <si>
    <t>Cost Element</t>
  </si>
  <si>
    <t>Annual Cost</t>
  </si>
  <si>
    <t>Total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</si>
</sst>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43" formatCode="_(* #,##0.00_);_(* \(#,##0.00\);_(* &quot;-&quot;??_);_(@_)"/>
    <numFmt numFmtId="164" formatCode="&quot;$&quot;#,##0"/>
    <numFmt numFmtId="165" formatCode="#,##0.0"/>
    <numFmt numFmtId="166" formatCode="&quot;$&quot;#,##0.00"/>
    <numFmt numFmtId="167" formatCode="0.0"/>
  </numFmts>
  <fonts count="36" x14ac:knownFonts="1">
    <font>
      <sz val="10"/>
      <name val="Arial"/>
    </font>
    <font>
      <sz val="10"/>
      <name val="Arial"/>
      <family val="2"/>
    </font>
    <font>
      <u/>
      <sz val="10"/>
      <color indexed="12"/>
      <name val="Arial"/>
      <family val="2"/>
    </font>
    <font>
      <sz val="10"/>
      <name val="Arial"/>
      <family val="2"/>
    </font>
    <font>
      <b/>
      <i/>
      <sz val="10"/>
      <name val="Arial"/>
      <family val="2"/>
    </font>
    <font>
      <i/>
      <sz val="10"/>
      <name val="Arial"/>
      <family val="2"/>
    </font>
    <font>
      <b/>
      <sz val="10"/>
      <name val="Arial"/>
      <family val="2"/>
    </font>
    <font>
      <sz val="8"/>
      <color indexed="81"/>
      <name val="Tahoma"/>
      <family val="2"/>
    </font>
    <font>
      <b/>
      <sz val="8"/>
      <color indexed="81"/>
      <name val="Tahoma"/>
      <family val="2"/>
    </font>
    <font>
      <sz val="11"/>
      <color indexed="8"/>
      <name val="Arial"/>
      <family val="2"/>
    </font>
    <font>
      <sz val="11"/>
      <color indexed="10"/>
      <name val="Arial"/>
      <family val="2"/>
    </font>
    <font>
      <b/>
      <sz val="11"/>
      <color indexed="60"/>
      <name val="Arial"/>
      <family val="2"/>
    </font>
    <font>
      <sz val="11"/>
      <color indexed="60"/>
      <name val="Arial"/>
      <family val="2"/>
    </font>
    <font>
      <b/>
      <sz val="10"/>
      <color indexed="60"/>
      <name val="Arial"/>
      <family val="2"/>
    </font>
    <font>
      <sz val="11"/>
      <color theme="1"/>
      <name val="Calibri"/>
      <family val="2"/>
      <scheme val="minor"/>
    </font>
    <font>
      <sz val="9"/>
      <color theme="1"/>
      <name val="Arial"/>
      <family val="2"/>
    </font>
    <font>
      <b/>
      <i/>
      <sz val="11"/>
      <color theme="1"/>
      <name val="Arial"/>
      <family val="2"/>
    </font>
    <font>
      <sz val="11"/>
      <color theme="1"/>
      <name val="Arial"/>
      <family val="2"/>
    </font>
    <font>
      <sz val="11"/>
      <color rgb="FF000000"/>
      <name val="Arial"/>
      <family val="2"/>
    </font>
    <font>
      <b/>
      <sz val="11"/>
      <color theme="1"/>
      <name val="Arial"/>
      <family val="2"/>
    </font>
    <font>
      <sz val="10"/>
      <color theme="1"/>
      <name val="Arial"/>
      <family val="2"/>
    </font>
    <font>
      <b/>
      <i/>
      <sz val="10"/>
      <color theme="1"/>
      <name val="Arial"/>
      <family val="2"/>
    </font>
    <font>
      <b/>
      <sz val="10"/>
      <color theme="5"/>
      <name val="Arial"/>
      <family val="2"/>
    </font>
    <font>
      <sz val="10"/>
      <color rgb="FF000000"/>
      <name val="Arial"/>
      <family val="2"/>
    </font>
    <font>
      <b/>
      <u/>
      <sz val="10"/>
      <color theme="1"/>
      <name val="Arial"/>
      <family val="2"/>
    </font>
    <font>
      <u/>
      <sz val="10"/>
      <color theme="1"/>
      <name val="Arial"/>
      <family val="2"/>
    </font>
    <font>
      <b/>
      <u/>
      <sz val="10"/>
      <color rgb="FF000000"/>
      <name val="Arial"/>
      <family val="2"/>
    </font>
    <font>
      <b/>
      <sz val="10"/>
      <color theme="1"/>
      <name val="Arial"/>
      <family val="2"/>
    </font>
    <font>
      <sz val="11"/>
      <color rgb="FF7030A0"/>
      <name val="Arial"/>
      <family val="2"/>
    </font>
    <font>
      <sz val="8"/>
      <name val="Arial"/>
      <family val="2"/>
    </font>
    <font>
      <b/>
      <sz val="10"/>
      <color rgb="FF000000"/>
      <name val="Arial"/>
      <family val="2"/>
    </font>
    <font>
      <sz val="11"/>
      <name val="Arial"/>
      <family val="2"/>
    </font>
    <font>
      <i/>
      <sz val="11"/>
      <color theme="1"/>
      <name val="Arial"/>
      <family val="2"/>
    </font>
    <font>
      <u/>
      <sz val="11"/>
      <color indexed="12"/>
      <name val="Arial"/>
      <family val="2"/>
    </font>
    <font>
      <b/>
      <sz val="10"/>
      <color rgb="FFFF0000"/>
      <name val="Arial"/>
      <family val="2"/>
    </font>
    <font>
      <i/>
      <sz val="10"/>
      <color rgb="FF000000"/>
      <name val="Arial"/>
      <family val="2"/>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CCFF99"/>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rgb="FFC00000"/>
      </left>
      <right style="medium">
        <color rgb="FFC00000"/>
      </right>
      <top style="medium">
        <color rgb="FFC00000"/>
      </top>
      <bottom style="medium">
        <color rgb="FFC00000"/>
      </bottom>
      <diagonal/>
    </border>
    <border>
      <left style="thin">
        <color indexed="64"/>
      </left>
      <right/>
      <top style="thin">
        <color indexed="64"/>
      </top>
      <bottom style="thin">
        <color indexed="64"/>
      </bottom>
      <diagonal/>
    </border>
    <border>
      <left style="medium">
        <color theme="5"/>
      </left>
      <right style="medium">
        <color theme="5"/>
      </right>
      <top style="medium">
        <color theme="5"/>
      </top>
      <bottom style="medium">
        <color theme="5"/>
      </bottom>
      <diagonal/>
    </border>
    <border>
      <left/>
      <right/>
      <top style="medium">
        <color theme="5"/>
      </top>
      <bottom/>
      <diagonal/>
    </border>
    <border>
      <left/>
      <right/>
      <top/>
      <bottom style="medium">
        <color theme="5"/>
      </bottom>
      <diagonal/>
    </border>
    <border>
      <left style="medium">
        <color rgb="FF0070C0"/>
      </left>
      <right style="medium">
        <color rgb="FF0070C0"/>
      </right>
      <top style="medium">
        <color rgb="FF0070C0"/>
      </top>
      <bottom style="medium">
        <color rgb="FF0070C0"/>
      </bottom>
      <diagonal/>
    </border>
  </borders>
  <cellStyleXfs count="4">
    <xf numFmtId="0" fontId="0" fillId="0" borderId="0"/>
    <xf numFmtId="43" fontId="1" fillId="0" borderId="0" applyFont="0" applyFill="0" applyBorder="0" applyAlignment="0" applyProtection="0"/>
    <xf numFmtId="0" fontId="2" fillId="0" borderId="0" applyNumberFormat="0" applyFill="0" applyBorder="0" applyAlignment="0" applyProtection="0">
      <alignment vertical="top"/>
      <protection locked="0"/>
    </xf>
    <xf numFmtId="0" fontId="14" fillId="0" borderId="0"/>
  </cellStyleXfs>
  <cellXfs count="150">
    <xf numFmtId="0" fontId="0" fillId="0" borderId="0" xfId="0"/>
    <xf numFmtId="0" fontId="4" fillId="0" borderId="0" xfId="0" applyFont="1"/>
    <xf numFmtId="0" fontId="3" fillId="0" borderId="0" xfId="0" applyFont="1"/>
    <xf numFmtId="0" fontId="3" fillId="0" borderId="0" xfId="0" applyFont="1" applyAlignment="1">
      <alignment horizontal="center"/>
    </xf>
    <xf numFmtId="0" fontId="5" fillId="0" borderId="0" xfId="0" applyFont="1" applyAlignment="1">
      <alignment horizontal="left"/>
    </xf>
    <xf numFmtId="0" fontId="5" fillId="0" borderId="1" xfId="0" applyFont="1" applyBorder="1"/>
    <xf numFmtId="0" fontId="15" fillId="0" borderId="2" xfId="0" applyFont="1" applyBorder="1"/>
    <xf numFmtId="0" fontId="6" fillId="0" borderId="3" xfId="0" applyFont="1" applyBorder="1" applyAlignment="1">
      <alignment horizontal="center" vertical="center"/>
    </xf>
    <xf numFmtId="0" fontId="6" fillId="0" borderId="3" xfId="0" applyFont="1" applyBorder="1" applyAlignment="1">
      <alignment horizontal="center" vertical="center" wrapText="1"/>
    </xf>
    <xf numFmtId="0" fontId="3" fillId="0" borderId="0" xfId="0" applyFont="1" applyAlignment="1">
      <alignment wrapText="1"/>
    </xf>
    <xf numFmtId="0" fontId="6" fillId="0" borderId="3" xfId="0" applyFont="1" applyBorder="1" applyAlignment="1">
      <alignment horizontal="left" vertical="center"/>
    </xf>
    <xf numFmtId="0" fontId="3" fillId="0" borderId="0" xfId="0" applyFont="1" applyAlignment="1">
      <alignment vertical="center"/>
    </xf>
    <xf numFmtId="0" fontId="16" fillId="0" borderId="0" xfId="3" applyFont="1"/>
    <xf numFmtId="0" fontId="17" fillId="0" borderId="0" xfId="3" applyFont="1"/>
    <xf numFmtId="0" fontId="16" fillId="0" borderId="2" xfId="3" applyFont="1" applyBorder="1"/>
    <xf numFmtId="0" fontId="18" fillId="0" borderId="0" xfId="3" applyFont="1" applyAlignment="1">
      <alignment horizontal="left" vertical="top" wrapText="1"/>
    </xf>
    <xf numFmtId="0" fontId="18" fillId="0" borderId="0" xfId="3" applyFont="1"/>
    <xf numFmtId="0" fontId="17" fillId="0" borderId="0" xfId="3" applyFont="1" applyAlignment="1">
      <alignment horizontal="left" vertical="top"/>
    </xf>
    <xf numFmtId="0" fontId="17" fillId="0" borderId="6" xfId="3" applyFont="1" applyBorder="1"/>
    <xf numFmtId="0" fontId="19" fillId="0" borderId="2" xfId="3" applyFont="1" applyBorder="1"/>
    <xf numFmtId="0" fontId="20" fillId="0" borderId="0" xfId="3" applyFont="1"/>
    <xf numFmtId="0" fontId="22" fillId="0" borderId="5" xfId="3" applyFont="1" applyBorder="1" applyAlignment="1">
      <alignment horizontal="center" vertical="center"/>
    </xf>
    <xf numFmtId="0" fontId="20" fillId="0" borderId="5" xfId="3" applyFont="1" applyBorder="1"/>
    <xf numFmtId="0" fontId="20" fillId="0" borderId="5" xfId="3" applyFont="1" applyBorder="1" applyAlignment="1">
      <alignment horizontal="center"/>
    </xf>
    <xf numFmtId="3" fontId="20" fillId="0" borderId="0" xfId="3" applyNumberFormat="1" applyFont="1" applyAlignment="1">
      <alignment horizontal="center"/>
    </xf>
    <xf numFmtId="4" fontId="20" fillId="0" borderId="0" xfId="3" applyNumberFormat="1" applyFont="1" applyAlignment="1">
      <alignment horizontal="center"/>
    </xf>
    <xf numFmtId="0" fontId="20" fillId="0" borderId="7" xfId="3" applyFont="1" applyBorder="1"/>
    <xf numFmtId="14" fontId="20" fillId="0" borderId="7" xfId="3" applyNumberFormat="1" applyFont="1" applyBorder="1" applyAlignment="1">
      <alignment horizontal="right"/>
    </xf>
    <xf numFmtId="0" fontId="20" fillId="0" borderId="0" xfId="3" applyFont="1" applyAlignment="1">
      <alignment horizontal="center"/>
    </xf>
    <xf numFmtId="0" fontId="20" fillId="0" borderId="0" xfId="3" applyFont="1" applyAlignment="1">
      <alignment vertical="center"/>
    </xf>
    <xf numFmtId="0" fontId="22" fillId="0" borderId="0" xfId="3" applyFont="1" applyAlignment="1">
      <alignment horizontal="center" vertical="center"/>
    </xf>
    <xf numFmtId="1" fontId="25" fillId="0" borderId="0" xfId="3" applyNumberFormat="1" applyFont="1" applyAlignment="1">
      <alignment horizontal="center"/>
    </xf>
    <xf numFmtId="0" fontId="25" fillId="0" borderId="0" xfId="3" applyFont="1"/>
    <xf numFmtId="1" fontId="20" fillId="0" borderId="0" xfId="3" applyNumberFormat="1" applyFont="1" applyAlignment="1">
      <alignment horizontal="center"/>
    </xf>
    <xf numFmtId="2" fontId="20" fillId="0" borderId="8" xfId="3" applyNumberFormat="1" applyFont="1" applyBorder="1" applyAlignment="1">
      <alignment horizontal="center"/>
    </xf>
    <xf numFmtId="3" fontId="20" fillId="0" borderId="8" xfId="3" applyNumberFormat="1" applyFont="1" applyBorder="1" applyAlignment="1">
      <alignment horizontal="center"/>
    </xf>
    <xf numFmtId="164" fontId="20" fillId="0" borderId="0" xfId="3" applyNumberFormat="1" applyFont="1" applyAlignment="1">
      <alignment horizontal="center"/>
    </xf>
    <xf numFmtId="3" fontId="6" fillId="0" borderId="10" xfId="3" applyNumberFormat="1" applyFont="1" applyBorder="1" applyAlignment="1">
      <alignment horizontal="center" vertical="center"/>
    </xf>
    <xf numFmtId="9" fontId="6" fillId="0" borderId="10" xfId="3" applyNumberFormat="1" applyFont="1" applyBorder="1" applyAlignment="1">
      <alignment horizontal="center" vertical="center"/>
    </xf>
    <xf numFmtId="0" fontId="6" fillId="0" borderId="3" xfId="0" applyFont="1" applyBorder="1" applyAlignment="1">
      <alignment horizontal="center" wrapText="1"/>
    </xf>
    <xf numFmtId="3" fontId="6" fillId="0" borderId="3" xfId="0" applyNumberFormat="1" applyFont="1" applyBorder="1" applyAlignment="1">
      <alignment vertical="center"/>
    </xf>
    <xf numFmtId="0" fontId="5" fillId="0" borderId="0" xfId="0" applyFont="1"/>
    <xf numFmtId="0" fontId="6" fillId="0" borderId="0" xfId="0" applyFont="1"/>
    <xf numFmtId="3" fontId="6" fillId="2" borderId="3" xfId="0" applyNumberFormat="1" applyFont="1" applyFill="1" applyBorder="1" applyAlignment="1">
      <alignment horizontal="center" vertical="center" wrapText="1"/>
    </xf>
    <xf numFmtId="3" fontId="6" fillId="2" borderId="3" xfId="0" applyNumberFormat="1" applyFont="1" applyFill="1" applyBorder="1" applyAlignment="1">
      <alignment horizontal="center" vertical="center"/>
    </xf>
    <xf numFmtId="3" fontId="6" fillId="0" borderId="3" xfId="0" applyNumberFormat="1" applyFont="1" applyBorder="1" applyAlignment="1">
      <alignment horizontal="center" vertical="center"/>
    </xf>
    <xf numFmtId="164" fontId="6" fillId="0" borderId="3" xfId="0" applyNumberFormat="1" applyFont="1" applyBorder="1" applyAlignment="1">
      <alignment horizontal="center" vertical="center"/>
    </xf>
    <xf numFmtId="0" fontId="29" fillId="0" borderId="3" xfId="0" applyFont="1" applyBorder="1" applyAlignment="1">
      <alignment horizontal="center" vertical="center"/>
    </xf>
    <xf numFmtId="3" fontId="20" fillId="0" borderId="8" xfId="1" applyNumberFormat="1" applyFont="1" applyFill="1" applyBorder="1" applyAlignment="1">
      <alignment horizontal="center" vertical="center"/>
    </xf>
    <xf numFmtId="0" fontId="1" fillId="0" borderId="9" xfId="0" applyFont="1" applyBorder="1" applyAlignment="1">
      <alignment horizontal="left" vertical="center"/>
    </xf>
    <xf numFmtId="0" fontId="1" fillId="0" borderId="9" xfId="0" applyFont="1" applyBorder="1" applyAlignment="1">
      <alignment horizontal="left" vertical="center" indent="2"/>
    </xf>
    <xf numFmtId="0" fontId="1" fillId="0" borderId="9" xfId="0" applyFont="1" applyBorder="1" applyAlignment="1">
      <alignment horizontal="left" vertical="center" wrapText="1" indent="2"/>
    </xf>
    <xf numFmtId="0" fontId="1" fillId="0" borderId="4" xfId="0" applyFont="1" applyBorder="1" applyAlignment="1">
      <alignment horizontal="center" vertical="center" wrapText="1"/>
    </xf>
    <xf numFmtId="0" fontId="31" fillId="0" borderId="3" xfId="0" applyFont="1" applyBorder="1" applyAlignment="1">
      <alignment horizontal="left" vertical="center"/>
    </xf>
    <xf numFmtId="5" fontId="6" fillId="0" borderId="3" xfId="0" applyNumberFormat="1" applyFont="1" applyBorder="1" applyAlignment="1">
      <alignment horizontal="center" vertical="center"/>
    </xf>
    <xf numFmtId="0" fontId="31" fillId="0" borderId="0" xfId="3" applyFont="1" applyAlignment="1">
      <alignment horizontal="left" vertical="top" wrapText="1"/>
    </xf>
    <xf numFmtId="0" fontId="15" fillId="0" borderId="0" xfId="0" applyFont="1"/>
    <xf numFmtId="164" fontId="20" fillId="0" borderId="10" xfId="3" applyNumberFormat="1" applyFont="1" applyBorder="1" applyAlignment="1">
      <alignment horizontal="center"/>
    </xf>
    <xf numFmtId="3" fontId="17" fillId="0" borderId="0" xfId="3" applyNumberFormat="1" applyFont="1" applyAlignment="1">
      <alignment horizontal="center"/>
    </xf>
    <xf numFmtId="0" fontId="33" fillId="0" borderId="0" xfId="2" applyFont="1" applyFill="1" applyAlignment="1" applyProtection="1">
      <alignment horizontal="left" indent="1"/>
    </xf>
    <xf numFmtId="164" fontId="17" fillId="0" borderId="14" xfId="3" applyNumberFormat="1" applyFont="1" applyBorder="1" applyAlignment="1">
      <alignment horizontal="center"/>
    </xf>
    <xf numFmtId="164" fontId="17" fillId="0" borderId="0" xfId="3" applyNumberFormat="1" applyFont="1" applyAlignment="1">
      <alignment horizontal="center"/>
    </xf>
    <xf numFmtId="0" fontId="17" fillId="0" borderId="0" xfId="0" applyFont="1"/>
    <xf numFmtId="3" fontId="17" fillId="0" borderId="0" xfId="0" applyNumberFormat="1" applyFont="1" applyAlignment="1">
      <alignment horizontal="center"/>
    </xf>
    <xf numFmtId="0" fontId="17" fillId="0" borderId="0" xfId="0" applyFont="1" applyAlignment="1">
      <alignment horizontal="left"/>
    </xf>
    <xf numFmtId="0" fontId="17" fillId="0" borderId="0" xfId="0" applyFont="1" applyAlignment="1">
      <alignment vertical="center"/>
    </xf>
    <xf numFmtId="0" fontId="17" fillId="0" borderId="0" xfId="0" applyFont="1" applyAlignment="1">
      <alignment horizontal="left" vertical="center"/>
    </xf>
    <xf numFmtId="1" fontId="17" fillId="0" borderId="0" xfId="0" applyNumberFormat="1" applyFont="1" applyAlignment="1">
      <alignment horizontal="center"/>
    </xf>
    <xf numFmtId="164" fontId="17" fillId="3" borderId="13" xfId="3" applyNumberFormat="1" applyFont="1" applyFill="1" applyBorder="1" applyAlignment="1">
      <alignment horizontal="center" vertical="center"/>
    </xf>
    <xf numFmtId="0" fontId="2" fillId="0" borderId="0" xfId="2" applyFill="1" applyAlignment="1" applyProtection="1">
      <alignment horizontal="left" vertical="center" indent="1"/>
    </xf>
    <xf numFmtId="166" fontId="17" fillId="0" borderId="12" xfId="3" applyNumberFormat="1" applyFont="1" applyBorder="1" applyAlignment="1">
      <alignment horizontal="center" vertical="center"/>
    </xf>
    <xf numFmtId="0" fontId="21" fillId="0" borderId="0" xfId="3" applyFont="1" applyAlignment="1">
      <alignment wrapText="1"/>
    </xf>
    <xf numFmtId="0" fontId="20" fillId="0" borderId="5" xfId="3" applyFont="1" applyBorder="1" applyAlignment="1">
      <alignment horizontal="center" wrapText="1"/>
    </xf>
    <xf numFmtId="0" fontId="20" fillId="0" borderId="0" xfId="3" applyFont="1" applyAlignment="1">
      <alignment horizontal="center" wrapText="1"/>
    </xf>
    <xf numFmtId="0" fontId="20" fillId="0" borderId="0" xfId="3" applyFont="1" applyAlignment="1">
      <alignment horizontal="left" wrapText="1"/>
    </xf>
    <xf numFmtId="0" fontId="20" fillId="0" borderId="0" xfId="3" applyFont="1" applyAlignment="1">
      <alignment wrapText="1"/>
    </xf>
    <xf numFmtId="0" fontId="24" fillId="0" borderId="0" xfId="3" applyFont="1" applyAlignment="1">
      <alignment wrapText="1"/>
    </xf>
    <xf numFmtId="0" fontId="23" fillId="0" borderId="0" xfId="0" applyFont="1" applyAlignment="1">
      <alignment wrapText="1"/>
    </xf>
    <xf numFmtId="0" fontId="26" fillId="0" borderId="0" xfId="0" applyFont="1" applyAlignment="1">
      <alignment wrapText="1"/>
    </xf>
    <xf numFmtId="0" fontId="30" fillId="0" borderId="1" xfId="0" applyFont="1" applyBorder="1" applyAlignment="1">
      <alignment wrapText="1"/>
    </xf>
    <xf numFmtId="0" fontId="23" fillId="0" borderId="0" xfId="0" applyFont="1" applyAlignment="1">
      <alignment horizontal="left" wrapText="1"/>
    </xf>
    <xf numFmtId="0" fontId="17" fillId="0" borderId="0" xfId="0" applyFont="1" applyAlignment="1">
      <alignment wrapText="1"/>
    </xf>
    <xf numFmtId="0" fontId="17" fillId="4" borderId="0" xfId="0" applyFont="1" applyFill="1" applyAlignment="1">
      <alignment horizontal="left" wrapText="1"/>
    </xf>
    <xf numFmtId="0" fontId="17" fillId="4" borderId="0" xfId="0" applyFont="1" applyFill="1" applyAlignment="1">
      <alignment wrapText="1"/>
    </xf>
    <xf numFmtId="0" fontId="32" fillId="0" borderId="1" xfId="3" applyFont="1" applyBorder="1" applyAlignment="1">
      <alignment wrapText="1"/>
    </xf>
    <xf numFmtId="0" fontId="17" fillId="0" borderId="0" xfId="3" applyFont="1" applyAlignment="1">
      <alignment horizontal="left" wrapText="1"/>
    </xf>
    <xf numFmtId="0" fontId="20" fillId="0" borderId="7" xfId="3" applyFont="1" applyBorder="1" applyAlignment="1">
      <alignment wrapText="1"/>
    </xf>
    <xf numFmtId="0" fontId="19" fillId="0" borderId="5" xfId="3" applyFont="1" applyBorder="1"/>
    <xf numFmtId="0" fontId="17" fillId="0" borderId="6" xfId="3" applyFont="1" applyBorder="1" applyAlignment="1">
      <alignment vertical="top" wrapText="1"/>
    </xf>
    <xf numFmtId="2" fontId="20" fillId="0" borderId="0" xfId="3" applyNumberFormat="1" applyFont="1" applyAlignment="1">
      <alignment horizontal="center"/>
    </xf>
    <xf numFmtId="167" fontId="20" fillId="0" borderId="8" xfId="3" applyNumberFormat="1" applyFont="1" applyBorder="1" applyAlignment="1">
      <alignment horizontal="center"/>
    </xf>
    <xf numFmtId="165" fontId="31" fillId="4" borderId="15" xfId="0" applyNumberFormat="1" applyFont="1" applyFill="1" applyBorder="1" applyAlignment="1">
      <alignment horizontal="center" vertical="center"/>
    </xf>
    <xf numFmtId="0" fontId="17" fillId="0" borderId="0" xfId="3" applyFont="1" applyAlignment="1">
      <alignment horizontal="left" vertical="center" wrapText="1" indent="1"/>
    </xf>
    <xf numFmtId="0" fontId="17" fillId="0" borderId="0" xfId="3" applyFont="1" applyAlignment="1">
      <alignment horizontal="left" vertical="center" wrapText="1"/>
    </xf>
    <xf numFmtId="0" fontId="17" fillId="0" borderId="0" xfId="3" applyFont="1" applyAlignment="1">
      <alignment vertical="center"/>
    </xf>
    <xf numFmtId="0" fontId="31" fillId="4" borderId="0" xfId="0" applyFont="1" applyFill="1" applyAlignment="1">
      <alignment horizontal="left" vertical="center" wrapText="1"/>
    </xf>
    <xf numFmtId="0" fontId="1" fillId="3" borderId="3" xfId="0" applyFont="1" applyFill="1" applyBorder="1" applyAlignment="1">
      <alignment horizontal="center" vertical="center"/>
    </xf>
    <xf numFmtId="0" fontId="20" fillId="0" borderId="0" xfId="3" applyFont="1" applyAlignment="1">
      <alignment horizontal="left" vertical="center"/>
    </xf>
    <xf numFmtId="3" fontId="34" fillId="0" borderId="0" xfId="3" applyNumberFormat="1" applyFont="1" applyAlignment="1">
      <alignment horizontal="left" vertical="center"/>
    </xf>
    <xf numFmtId="164" fontId="1" fillId="0" borderId="10" xfId="3" applyNumberFormat="1" applyFont="1" applyBorder="1" applyAlignment="1">
      <alignment horizontal="center"/>
    </xf>
    <xf numFmtId="0" fontId="30" fillId="0" borderId="0" xfId="0" applyFont="1" applyAlignment="1">
      <alignment horizontal="left" wrapText="1"/>
    </xf>
    <xf numFmtId="164" fontId="27" fillId="0" borderId="0" xfId="3" applyNumberFormat="1" applyFont="1" applyAlignment="1">
      <alignment horizontal="center"/>
    </xf>
    <xf numFmtId="164" fontId="1" fillId="0" borderId="4" xfId="0" applyNumberFormat="1" applyFont="1" applyBorder="1" applyAlignment="1">
      <alignment horizontal="center" vertical="center" wrapText="1"/>
    </xf>
    <xf numFmtId="164" fontId="6" fillId="0" borderId="4" xfId="0" applyNumberFormat="1" applyFont="1" applyBorder="1" applyAlignment="1">
      <alignment horizontal="center" vertical="center" wrapText="1"/>
    </xf>
    <xf numFmtId="5" fontId="1" fillId="0" borderId="4" xfId="0" applyNumberFormat="1" applyFont="1" applyBorder="1" applyAlignment="1">
      <alignment horizontal="center" vertical="center"/>
    </xf>
    <xf numFmtId="0" fontId="23" fillId="0" borderId="0" xfId="0" applyFont="1" applyAlignment="1">
      <alignment horizontal="left" wrapText="1" indent="1"/>
    </xf>
    <xf numFmtId="0" fontId="35" fillId="0" borderId="0" xfId="0" applyFont="1" applyAlignment="1">
      <alignment wrapText="1"/>
    </xf>
    <xf numFmtId="0" fontId="21" fillId="0" borderId="0" xfId="3" applyFont="1"/>
    <xf numFmtId="0" fontId="1" fillId="0" borderId="0" xfId="0" applyFont="1"/>
    <xf numFmtId="0" fontId="1" fillId="0" borderId="0" xfId="0" applyFont="1" applyAlignment="1">
      <alignment horizontal="center"/>
    </xf>
    <xf numFmtId="3" fontId="1" fillId="0" borderId="0" xfId="0" applyNumberFormat="1" applyFont="1" applyAlignment="1">
      <alignment horizontal="right"/>
    </xf>
    <xf numFmtId="3" fontId="1" fillId="0" borderId="2" xfId="0" applyNumberFormat="1" applyFont="1" applyBorder="1" applyAlignment="1">
      <alignment horizontal="right"/>
    </xf>
    <xf numFmtId="0" fontId="1" fillId="0" borderId="3" xfId="0" applyFont="1" applyBorder="1" applyAlignment="1">
      <alignment horizontal="center" vertical="center"/>
    </xf>
    <xf numFmtId="3" fontId="1" fillId="0" borderId="3" xfId="0" applyNumberFormat="1" applyFont="1" applyBorder="1" applyAlignment="1">
      <alignment horizontal="center" vertical="center"/>
    </xf>
    <xf numFmtId="2" fontId="1" fillId="0" borderId="3" xfId="0" applyNumberFormat="1" applyFont="1" applyBorder="1" applyAlignment="1">
      <alignment horizontal="center" vertical="center"/>
    </xf>
    <xf numFmtId="3" fontId="1" fillId="2" borderId="3" xfId="0" applyNumberFormat="1" applyFont="1" applyFill="1" applyBorder="1" applyAlignment="1">
      <alignment horizontal="center" vertical="center"/>
    </xf>
    <xf numFmtId="164" fontId="1" fillId="2" borderId="3" xfId="0" applyNumberFormat="1" applyFont="1" applyFill="1" applyBorder="1" applyAlignment="1">
      <alignment horizontal="center" vertical="center"/>
    </xf>
    <xf numFmtId="164" fontId="1" fillId="0" borderId="3" xfId="0" applyNumberFormat="1" applyFont="1" applyBorder="1" applyAlignment="1">
      <alignment horizontal="center" vertical="center"/>
    </xf>
    <xf numFmtId="0" fontId="1" fillId="0" borderId="0" xfId="0" applyFont="1" applyAlignment="1">
      <alignment horizontal="center" vertical="center"/>
    </xf>
    <xf numFmtId="0" fontId="1" fillId="0" borderId="0" xfId="0" applyFont="1" applyAlignment="1">
      <alignment vertical="center"/>
    </xf>
    <xf numFmtId="3" fontId="1" fillId="3" borderId="3" xfId="0" applyNumberFormat="1" applyFont="1" applyFill="1" applyBorder="1" applyAlignment="1">
      <alignment horizontal="center" vertical="center"/>
    </xf>
    <xf numFmtId="2" fontId="1" fillId="3" borderId="3" xfId="0" applyNumberFormat="1" applyFont="1" applyFill="1" applyBorder="1" applyAlignment="1">
      <alignment horizontal="center" vertical="center"/>
    </xf>
    <xf numFmtId="164" fontId="1" fillId="3" borderId="3" xfId="0" applyNumberFormat="1" applyFont="1" applyFill="1" applyBorder="1" applyAlignment="1">
      <alignment horizontal="center" vertical="center"/>
    </xf>
    <xf numFmtId="3" fontId="1" fillId="0" borderId="0" xfId="0" applyNumberFormat="1" applyFont="1" applyAlignment="1">
      <alignment horizontal="center"/>
    </xf>
    <xf numFmtId="0" fontId="1" fillId="0" borderId="0" xfId="0" applyFont="1" applyAlignment="1">
      <alignment horizontal="center" vertical="center" wrapText="1"/>
    </xf>
    <xf numFmtId="3" fontId="1" fillId="0" borderId="0" xfId="0" applyNumberFormat="1" applyFont="1" applyAlignment="1">
      <alignment horizontal="center" vertical="center"/>
    </xf>
    <xf numFmtId="2" fontId="1" fillId="0" borderId="0" xfId="0" applyNumberFormat="1" applyFont="1" applyAlignment="1">
      <alignment horizontal="center" vertical="center"/>
    </xf>
    <xf numFmtId="1" fontId="1" fillId="0" borderId="0" xfId="0" applyNumberFormat="1" applyFont="1" applyAlignment="1">
      <alignment horizontal="center" vertical="center"/>
    </xf>
    <xf numFmtId="0" fontId="1" fillId="0" borderId="0" xfId="0" applyFont="1" applyAlignment="1">
      <alignment horizontal="left"/>
    </xf>
    <xf numFmtId="2" fontId="1" fillId="0" borderId="0" xfId="0" applyNumberFormat="1" applyFont="1" applyAlignment="1">
      <alignment horizontal="center"/>
    </xf>
    <xf numFmtId="1" fontId="1" fillId="0" borderId="0" xfId="0" applyNumberFormat="1" applyFont="1" applyAlignment="1">
      <alignment horizontal="center"/>
    </xf>
    <xf numFmtId="4" fontId="31" fillId="4" borderId="15" xfId="0" applyNumberFormat="1" applyFont="1" applyFill="1" applyBorder="1" applyAlignment="1">
      <alignment horizontal="center"/>
    </xf>
    <xf numFmtId="0" fontId="21" fillId="0" borderId="0" xfId="3" applyFont="1"/>
    <xf numFmtId="0" fontId="1" fillId="0" borderId="11" xfId="0" applyFont="1" applyBorder="1" applyAlignment="1">
      <alignment horizontal="left" vertical="center" wrapText="1"/>
    </xf>
    <xf numFmtId="0" fontId="1" fillId="0" borderId="4" xfId="0" applyFont="1" applyBorder="1" applyAlignment="1">
      <alignment horizontal="left" vertical="center" wrapText="1"/>
    </xf>
    <xf numFmtId="0" fontId="1" fillId="0" borderId="11" xfId="0" applyFont="1" applyBorder="1" applyAlignment="1">
      <alignment horizontal="left" wrapText="1"/>
    </xf>
    <xf numFmtId="0" fontId="1" fillId="0" borderId="4" xfId="0" applyFont="1" applyBorder="1" applyAlignment="1">
      <alignment horizontal="left" wrapText="1"/>
    </xf>
    <xf numFmtId="0" fontId="1" fillId="0" borderId="0" xfId="0" applyFont="1" applyAlignment="1">
      <alignment horizontal="right"/>
    </xf>
    <xf numFmtId="0" fontId="6" fillId="0" borderId="11" xfId="0" applyFont="1" applyBorder="1" applyAlignment="1">
      <alignment horizontal="center"/>
    </xf>
    <xf numFmtId="0" fontId="6" fillId="0" borderId="4" xfId="0" applyFont="1" applyBorder="1" applyAlignment="1">
      <alignment horizontal="center"/>
    </xf>
    <xf numFmtId="0" fontId="1" fillId="0" borderId="11" xfId="0" applyFont="1" applyBorder="1" applyAlignment="1">
      <alignment horizontal="left" vertical="center" wrapText="1" indent="2"/>
    </xf>
    <xf numFmtId="0" fontId="1" fillId="0" borderId="4" xfId="0" applyFont="1" applyBorder="1" applyAlignment="1">
      <alignment horizontal="left" vertical="center" wrapText="1" indent="2"/>
    </xf>
    <xf numFmtId="0" fontId="6" fillId="0" borderId="11" xfId="0" applyFont="1" applyBorder="1" applyAlignment="1">
      <alignment horizontal="center" vertical="center"/>
    </xf>
    <xf numFmtId="0" fontId="6" fillId="0" borderId="4" xfId="0" applyFont="1" applyBorder="1" applyAlignment="1">
      <alignment horizontal="center" vertical="center"/>
    </xf>
    <xf numFmtId="164" fontId="6" fillId="0" borderId="11" xfId="0" applyNumberFormat="1" applyFont="1" applyBorder="1" applyAlignment="1">
      <alignment horizontal="center" vertical="center"/>
    </xf>
    <xf numFmtId="164" fontId="6" fillId="0" borderId="4" xfId="0" applyNumberFormat="1" applyFont="1" applyBorder="1" applyAlignment="1">
      <alignment horizontal="center" vertical="center"/>
    </xf>
    <xf numFmtId="3" fontId="6" fillId="0" borderId="11" xfId="0" applyNumberFormat="1" applyFont="1" applyBorder="1" applyAlignment="1">
      <alignment horizontal="center" vertical="center"/>
    </xf>
    <xf numFmtId="3" fontId="6" fillId="0" borderId="4" xfId="0" applyNumberFormat="1" applyFont="1" applyBorder="1" applyAlignment="1">
      <alignment horizontal="center" vertical="center"/>
    </xf>
    <xf numFmtId="0" fontId="1" fillId="3" borderId="11" xfId="0" applyFont="1" applyFill="1" applyBorder="1" applyAlignment="1">
      <alignment horizontal="left" wrapText="1"/>
    </xf>
    <xf numFmtId="0" fontId="1" fillId="3" borderId="4" xfId="0" applyFont="1" applyFill="1" applyBorder="1" applyAlignment="1">
      <alignment horizontal="left" wrapText="1"/>
    </xf>
  </cellXfs>
  <cellStyles count="4">
    <cellStyle name="Comma" xfId="1" builtinId="3"/>
    <cellStyle name="Hyperlink" xfId="2" builtinId="8"/>
    <cellStyle name="Normal" xfId="0" builtinId="0"/>
    <cellStyle name="Normal 2" xfId="3" xr:uid="{00000000-0005-0000-0000-000003000000}"/>
  </cellStyles>
  <dxfs count="1">
    <dxf>
      <fill>
        <patternFill>
          <bgColor theme="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 Id="rId14" Type="http://schemas.openxmlformats.org/officeDocument/2006/relationships/customXml" Target="../customXml/item4.xml"/></Relationships>
</file>

<file path=xl/persons/person.xml><?xml version="1.0" encoding="utf-8"?>
<personList xmlns="http://schemas.microsoft.com/office/spreadsheetml/2018/threadedcomments" xmlns:x="http://schemas.openxmlformats.org/spreadsheetml/2006/main">
  <person displayName="Du Pont, David A CIV USCG COMDT (USA)" id="{36182DE8-6D47-41CD-A0F0-6AE632C2C687}" userId="S::David.A.DuPont@uscg.mil::d4184b83-4476-4a91-9106-bd0503e55003"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9" dT="2025-05-28T18:34:46.80" personId="{36182DE8-6D47-41CD-A0F0-6AE632C2C687}" id="{92DFB22A-DA3B-4B94-B223-A3D2B452ECFD}" done="1">
    <text>At next periodic renewal, for this formula—drop the (-513)[fm pmc-fr] and change to roundup.</text>
  </threadedComment>
  <threadedComment ref="B19" dT="2025-09-10T17:35:08.90" personId="{36182DE8-6D47-41CD-A0F0-6AE632C2C687}" id="{D420AB56-DEFC-4C43-88ED-8CB1BB8E4FF7}" parentId="{92DFB22A-DA3B-4B94-B223-A3D2B452ECFD}">
    <text>Done
done</text>
  </threadedComment>
  <threadedComment ref="B39" dT="2025-05-28T18:34:46.80" personId="{36182DE8-6D47-41CD-A0F0-6AE632C2C687}" id="{77C7F10F-8AA2-4478-8CF5-3E201EE6D62E}" done="1">
    <text>At next periodic renewal, for this formula—drop the (-513)[fm pmc-fr] and change to roundup.</text>
  </threadedComment>
  <threadedComment ref="B39" dT="2025-09-10T17:35:08.90" personId="{36182DE8-6D47-41CD-A0F0-6AE632C2C687}" id="{BF4C85C9-7004-4C05-93E8-6C67D7A4B33A}" parentId="{77C7F10F-8AA2-4478-8CF5-3E201EE6D62E}">
    <text>Done
done</text>
  </threadedComment>
  <threadedComment ref="B43" dT="2025-05-28T18:34:46.80" personId="{36182DE8-6D47-41CD-A0F0-6AE632C2C687}" id="{4CA45190-2928-4934-8751-25677BB6DDB6}" done="1">
    <text>At next periodic renewal, for this formula—drop the (-513)[fm pmc-fr] and change to roundup.</text>
  </threadedComment>
  <threadedComment ref="B43" dT="2025-09-10T17:35:08.90" personId="{36182DE8-6D47-41CD-A0F0-6AE632C2C687}" id="{E2B0D66E-361D-4AFE-9272-80CFBBA0FFCD}" parentId="{4CA45190-2928-4934-8751-25677BB6DDB6}">
    <text>Done
done</text>
  </threadedComment>
  <threadedComment ref="B60" dT="2025-05-29T13:13:48.08" personId="{36182DE8-6D47-41CD-A0F0-6AE632C2C687}" id="{20768257-4D7B-4826-82AE-353B5F6A743F}">
    <text>Used LF of 1.0 to align w/ M2M rulemaking.</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data.bls.gov/oes/" TargetMode="External"/><Relationship Id="rId1" Type="http://schemas.openxmlformats.org/officeDocument/2006/relationships/hyperlink" Target="https://data.bls.gov/oes/" TargetMode="External"/><Relationship Id="rId6" Type="http://schemas.microsoft.com/office/2017/10/relationships/threadedComment" Target="../threadedComments/threadedComment1.xm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12"/>
  <sheetViews>
    <sheetView showGridLines="0" view="pageLayout" topLeftCell="A10" zoomScaleNormal="100" workbookViewId="0">
      <selection activeCell="A10" sqref="A10"/>
    </sheetView>
  </sheetViews>
  <sheetFormatPr defaultColWidth="9.140625" defaultRowHeight="14.25" x14ac:dyDescent="0.2"/>
  <cols>
    <col min="1" max="1" width="111.42578125" style="13" bestFit="1" customWidth="1"/>
    <col min="2" max="16384" width="9.140625" style="13"/>
  </cols>
  <sheetData>
    <row r="1" spans="1:1" x14ac:dyDescent="0.2">
      <c r="A1" s="12" t="s">
        <v>0</v>
      </c>
    </row>
    <row r="2" spans="1:1" x14ac:dyDescent="0.2">
      <c r="A2" s="12"/>
    </row>
    <row r="3" spans="1:1" x14ac:dyDescent="0.2">
      <c r="A3" s="14"/>
    </row>
    <row r="4" spans="1:1" ht="32.25" customHeight="1" x14ac:dyDescent="0.2">
      <c r="A4" s="15" t="s">
        <v>1</v>
      </c>
    </row>
    <row r="5" spans="1:1" x14ac:dyDescent="0.2">
      <c r="A5" s="15"/>
    </row>
    <row r="6" spans="1:1" ht="57" x14ac:dyDescent="0.2">
      <c r="A6" s="15" t="s">
        <v>2</v>
      </c>
    </row>
    <row r="7" spans="1:1" x14ac:dyDescent="0.2">
      <c r="A7" s="16"/>
    </row>
    <row r="8" spans="1:1" ht="71.25" x14ac:dyDescent="0.2">
      <c r="A8" s="15" t="s">
        <v>3</v>
      </c>
    </row>
    <row r="9" spans="1:1" x14ac:dyDescent="0.2">
      <c r="A9" s="16"/>
    </row>
    <row r="10" spans="1:1" s="17" customFormat="1" ht="43.5" x14ac:dyDescent="0.2">
      <c r="A10" s="15" t="s">
        <v>4</v>
      </c>
    </row>
    <row r="11" spans="1:1" ht="15" thickBot="1" x14ac:dyDescent="0.25">
      <c r="A11" s="18"/>
    </row>
    <row r="12" spans="1:1" ht="15" thickTop="1" x14ac:dyDescent="0.2"/>
  </sheetData>
  <pageMargins left="0.7" right="0.7" top="0.75" bottom="0.75" header="0.3" footer="0.3"/>
  <pageSetup scale="97" orientation="portrait" r:id="rId1"/>
  <headerFooter>
    <oddHeader xml:space="preserve">&amp;L1625-0040
</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31"/>
  <sheetViews>
    <sheetView showGridLines="0" view="pageLayout" topLeftCell="A2" zoomScaleNormal="100" workbookViewId="0">
      <selection activeCell="A6" sqref="A6"/>
    </sheetView>
  </sheetViews>
  <sheetFormatPr defaultColWidth="9.140625" defaultRowHeight="14.25" x14ac:dyDescent="0.2"/>
  <cols>
    <col min="1" max="1" width="90.7109375" style="13" customWidth="1"/>
    <col min="2" max="16384" width="9.140625" style="13"/>
  </cols>
  <sheetData>
    <row r="1" spans="1:3" x14ac:dyDescent="0.2">
      <c r="A1" s="12" t="s">
        <v>5</v>
      </c>
      <c r="B1" s="12"/>
      <c r="C1" s="12"/>
    </row>
    <row r="3" spans="1:3" ht="15" x14ac:dyDescent="0.25">
      <c r="A3" s="87" t="s">
        <v>6</v>
      </c>
    </row>
    <row r="5" spans="1:3" ht="166.5" customHeight="1" thickBot="1" x14ac:dyDescent="0.25">
      <c r="A5" s="88" t="s">
        <v>7</v>
      </c>
    </row>
    <row r="6" spans="1:3" ht="15" thickTop="1" x14ac:dyDescent="0.2"/>
    <row r="7" spans="1:3" ht="15" x14ac:dyDescent="0.25">
      <c r="A7" s="19" t="s">
        <v>8</v>
      </c>
    </row>
    <row r="8" spans="1:3" ht="15" x14ac:dyDescent="0.25">
      <c r="A8" s="19"/>
    </row>
    <row r="9" spans="1:3" x14ac:dyDescent="0.2">
      <c r="A9" s="55" t="s">
        <v>9</v>
      </c>
    </row>
    <row r="10" spans="1:3" ht="15" thickBot="1" x14ac:dyDescent="0.25">
      <c r="A10" s="18"/>
    </row>
    <row r="11" spans="1:3" ht="15" thickTop="1" x14ac:dyDescent="0.2"/>
    <row r="12" spans="1:3" ht="15" x14ac:dyDescent="0.25">
      <c r="A12" s="19" t="s">
        <v>10</v>
      </c>
    </row>
    <row r="13" spans="1:3" ht="15" x14ac:dyDescent="0.25">
      <c r="A13" s="19"/>
    </row>
    <row r="14" spans="1:3" x14ac:dyDescent="0.2">
      <c r="A14" s="55" t="s">
        <v>11</v>
      </c>
    </row>
    <row r="15" spans="1:3" ht="15" thickBot="1" x14ac:dyDescent="0.25">
      <c r="A15" s="18"/>
    </row>
    <row r="16" spans="1:3" ht="15" thickTop="1" x14ac:dyDescent="0.2"/>
    <row r="17" spans="1:1" ht="15" x14ac:dyDescent="0.25">
      <c r="A17" s="19" t="s">
        <v>12</v>
      </c>
    </row>
    <row r="18" spans="1:1" ht="15" x14ac:dyDescent="0.25">
      <c r="A18" s="19"/>
    </row>
    <row r="19" spans="1:1" x14ac:dyDescent="0.2">
      <c r="A19" s="55" t="s">
        <v>13</v>
      </c>
    </row>
    <row r="20" spans="1:1" ht="15" thickBot="1" x14ac:dyDescent="0.25">
      <c r="A20" s="18"/>
    </row>
    <row r="21" spans="1:1" ht="15" thickTop="1" x14ac:dyDescent="0.2"/>
    <row r="22" spans="1:1" ht="15" x14ac:dyDescent="0.25">
      <c r="A22" s="19" t="s">
        <v>14</v>
      </c>
    </row>
    <row r="23" spans="1:1" ht="15" x14ac:dyDescent="0.25">
      <c r="A23" s="19"/>
    </row>
    <row r="24" spans="1:1" ht="60.6" customHeight="1" x14ac:dyDescent="0.2">
      <c r="A24" s="55" t="s">
        <v>15</v>
      </c>
    </row>
    <row r="25" spans="1:1" ht="15" thickBot="1" x14ac:dyDescent="0.25">
      <c r="A25" s="18"/>
    </row>
    <row r="26" spans="1:1" ht="15" thickTop="1" x14ac:dyDescent="0.2"/>
    <row r="27" spans="1:1" ht="15" x14ac:dyDescent="0.25">
      <c r="A27" s="19" t="s">
        <v>16</v>
      </c>
    </row>
    <row r="28" spans="1:1" ht="15" x14ac:dyDescent="0.25">
      <c r="A28" s="19"/>
    </row>
    <row r="29" spans="1:1" ht="28.5" x14ac:dyDescent="0.2">
      <c r="A29" s="55" t="s">
        <v>17</v>
      </c>
    </row>
    <row r="30" spans="1:1" ht="15" thickBot="1" x14ac:dyDescent="0.25">
      <c r="A30" s="18"/>
    </row>
    <row r="31" spans="1:1" ht="15" thickTop="1" x14ac:dyDescent="0.2"/>
  </sheetData>
  <pageMargins left="0.7" right="0.7" top="0.75" bottom="0.75" header="0.3" footer="0.3"/>
  <pageSetup orientation="portrait" r:id="rId1"/>
  <headerFooter>
    <oddHeader xml:space="preserve">&amp;L1625-0040
</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72"/>
  <sheetViews>
    <sheetView showGridLines="0" tabSelected="1" view="pageLayout" zoomScaleNormal="90" workbookViewId="0">
      <selection activeCell="B60" sqref="B60"/>
    </sheetView>
  </sheetViews>
  <sheetFormatPr defaultColWidth="9.140625" defaultRowHeight="12.75" x14ac:dyDescent="0.2"/>
  <cols>
    <col min="1" max="1" width="47.140625" style="75" customWidth="1"/>
    <col min="2" max="2" width="12.7109375" style="28" bestFit="1" customWidth="1"/>
    <col min="3" max="3" width="2.140625" style="20" customWidth="1"/>
    <col min="4" max="4" width="51.42578125" style="20" customWidth="1"/>
    <col min="5" max="16384" width="9.140625" style="20"/>
  </cols>
  <sheetData>
    <row r="1" spans="1:4" x14ac:dyDescent="0.2">
      <c r="A1" s="132" t="s">
        <v>18</v>
      </c>
      <c r="B1" s="132"/>
      <c r="C1" s="132"/>
      <c r="D1" s="132"/>
    </row>
    <row r="2" spans="1:4" x14ac:dyDescent="0.2">
      <c r="A2" s="71"/>
      <c r="B2" s="107"/>
      <c r="C2" s="107"/>
      <c r="D2" s="107"/>
    </row>
    <row r="3" spans="1:4" x14ac:dyDescent="0.2">
      <c r="A3" s="72" t="s">
        <v>19</v>
      </c>
      <c r="B3" s="21" t="s">
        <v>20</v>
      </c>
      <c r="C3" s="22"/>
      <c r="D3" s="23" t="s">
        <v>21</v>
      </c>
    </row>
    <row r="4" spans="1:4" ht="13.5" thickBot="1" x14ac:dyDescent="0.25">
      <c r="A4" s="73"/>
      <c r="B4" s="30"/>
      <c r="D4" s="28"/>
    </row>
    <row r="5" spans="1:4" ht="13.5" thickBot="1" x14ac:dyDescent="0.25">
      <c r="A5" s="74" t="s">
        <v>22</v>
      </c>
      <c r="B5" s="37">
        <f>ROUNDUP((55625+60314+64543+67321)/4,0)</f>
        <v>61951</v>
      </c>
      <c r="D5" s="20" t="s">
        <v>23</v>
      </c>
    </row>
    <row r="6" spans="1:4" ht="26.25" thickBot="1" x14ac:dyDescent="0.25">
      <c r="A6" s="74" t="s">
        <v>24</v>
      </c>
      <c r="B6" s="37">
        <f>ROUNDUP((27327+27057+28112+31815)/4,0)</f>
        <v>28578</v>
      </c>
      <c r="D6" s="20" t="s">
        <v>23</v>
      </c>
    </row>
    <row r="7" spans="1:4" ht="13.5" thickBot="1" x14ac:dyDescent="0.25"/>
    <row r="8" spans="1:4" ht="26.25" thickBot="1" x14ac:dyDescent="0.25">
      <c r="A8" s="74" t="s">
        <v>25</v>
      </c>
      <c r="B8" s="38">
        <v>0.95</v>
      </c>
      <c r="D8" s="29" t="s">
        <v>26</v>
      </c>
    </row>
    <row r="9" spans="1:4" ht="26.25" thickBot="1" x14ac:dyDescent="0.25">
      <c r="A9" s="74" t="s">
        <v>27</v>
      </c>
      <c r="B9" s="38">
        <v>0.05</v>
      </c>
      <c r="D9" s="29" t="s">
        <v>26</v>
      </c>
    </row>
    <row r="10" spans="1:4" ht="13.5" thickBot="1" x14ac:dyDescent="0.25">
      <c r="A10" s="74" t="s">
        <v>28</v>
      </c>
      <c r="B10" s="38">
        <v>0.05</v>
      </c>
      <c r="D10" s="20" t="s">
        <v>26</v>
      </c>
    </row>
    <row r="11" spans="1:4" ht="13.5" thickBot="1" x14ac:dyDescent="0.25">
      <c r="A11" s="74" t="s">
        <v>29</v>
      </c>
      <c r="B11" s="38">
        <v>0.05</v>
      </c>
      <c r="D11" s="20" t="s">
        <v>30</v>
      </c>
    </row>
    <row r="12" spans="1:4" ht="13.5" thickBot="1" x14ac:dyDescent="0.25">
      <c r="A12" s="74" t="s">
        <v>31</v>
      </c>
      <c r="B12" s="38">
        <v>0.05</v>
      </c>
      <c r="D12" s="20" t="s">
        <v>30</v>
      </c>
    </row>
    <row r="13" spans="1:4" x14ac:dyDescent="0.2">
      <c r="A13" s="73"/>
      <c r="B13" s="30"/>
      <c r="D13" s="28"/>
    </row>
    <row r="14" spans="1:4" ht="13.5" thickBot="1" x14ac:dyDescent="0.25">
      <c r="A14" s="76" t="s">
        <v>32</v>
      </c>
      <c r="B14" s="31"/>
      <c r="C14" s="32"/>
      <c r="D14" s="32"/>
    </row>
    <row r="15" spans="1:4" ht="13.5" thickBot="1" x14ac:dyDescent="0.25">
      <c r="A15" s="75" t="s">
        <v>33</v>
      </c>
      <c r="B15" s="48">
        <f>B5</f>
        <v>61951</v>
      </c>
      <c r="D15" s="20" t="s">
        <v>34</v>
      </c>
    </row>
    <row r="16" spans="1:4" ht="13.5" thickBot="1" x14ac:dyDescent="0.25">
      <c r="A16" s="77" t="s">
        <v>35</v>
      </c>
      <c r="B16" s="34">
        <f>ROUND(9/60,2)</f>
        <v>0.15</v>
      </c>
      <c r="D16" s="20" t="s">
        <v>36</v>
      </c>
    </row>
    <row r="17" spans="1:4" x14ac:dyDescent="0.2">
      <c r="A17" s="77"/>
      <c r="B17" s="33"/>
    </row>
    <row r="18" spans="1:4" ht="13.5" thickBot="1" x14ac:dyDescent="0.25">
      <c r="A18" s="76" t="s">
        <v>37</v>
      </c>
      <c r="B18" s="24"/>
    </row>
    <row r="19" spans="1:4" ht="13.5" thickBot="1" x14ac:dyDescent="0.25">
      <c r="A19" s="77" t="s">
        <v>38</v>
      </c>
      <c r="B19" s="35">
        <f>ROUNDUP(($B$5+$B$6)*$B$8,0)</f>
        <v>86003</v>
      </c>
      <c r="D19" s="20" t="s">
        <v>39</v>
      </c>
    </row>
    <row r="20" spans="1:4" ht="13.5" thickBot="1" x14ac:dyDescent="0.25">
      <c r="A20" s="77" t="s">
        <v>40</v>
      </c>
      <c r="B20" s="90">
        <f>ROUND(18/60,2)</f>
        <v>0.3</v>
      </c>
      <c r="D20" s="20" t="s">
        <v>36</v>
      </c>
    </row>
    <row r="21" spans="1:4" x14ac:dyDescent="0.2">
      <c r="A21" s="77"/>
      <c r="B21" s="33"/>
    </row>
    <row r="22" spans="1:4" ht="13.5" thickBot="1" x14ac:dyDescent="0.25">
      <c r="A22" s="78" t="s">
        <v>41</v>
      </c>
      <c r="B22" s="33"/>
    </row>
    <row r="23" spans="1:4" ht="13.5" thickBot="1" x14ac:dyDescent="0.25">
      <c r="A23" s="77" t="s">
        <v>38</v>
      </c>
      <c r="B23" s="35">
        <f>ROUNDUP((B9*B6)+(B9*B5),0)</f>
        <v>4527</v>
      </c>
      <c r="D23" s="20" t="s">
        <v>39</v>
      </c>
    </row>
    <row r="24" spans="1:4" ht="13.5" thickBot="1" x14ac:dyDescent="0.25">
      <c r="A24" s="77" t="s">
        <v>42</v>
      </c>
      <c r="B24" s="34">
        <f>ROUND(10/60,2)</f>
        <v>0.17</v>
      </c>
      <c r="D24" s="20" t="s">
        <v>36</v>
      </c>
    </row>
    <row r="25" spans="1:4" x14ac:dyDescent="0.2">
      <c r="A25" s="78"/>
      <c r="B25" s="33"/>
    </row>
    <row r="26" spans="1:4" ht="13.5" thickBot="1" x14ac:dyDescent="0.25">
      <c r="A26" s="78" t="s">
        <v>43</v>
      </c>
      <c r="B26" s="33"/>
    </row>
    <row r="27" spans="1:4" ht="13.5" thickBot="1" x14ac:dyDescent="0.25">
      <c r="A27" s="77" t="s">
        <v>44</v>
      </c>
      <c r="B27" s="35">
        <f>B5</f>
        <v>61951</v>
      </c>
      <c r="D27" s="20" t="s">
        <v>45</v>
      </c>
    </row>
    <row r="28" spans="1:4" ht="13.5" thickBot="1" x14ac:dyDescent="0.25">
      <c r="A28" s="77" t="s">
        <v>46</v>
      </c>
      <c r="B28" s="34">
        <f>ROUND(15/60,2)</f>
        <v>0.25</v>
      </c>
      <c r="D28" s="20" t="s">
        <v>36</v>
      </c>
    </row>
    <row r="29" spans="1:4" x14ac:dyDescent="0.2">
      <c r="A29" s="77"/>
      <c r="B29" s="33"/>
    </row>
    <row r="30" spans="1:4" ht="13.5" thickBot="1" x14ac:dyDescent="0.25">
      <c r="A30" s="78" t="s">
        <v>47</v>
      </c>
      <c r="B30" s="33"/>
    </row>
    <row r="31" spans="1:4" ht="13.5" thickBot="1" x14ac:dyDescent="0.25">
      <c r="A31" s="77" t="s">
        <v>44</v>
      </c>
      <c r="B31" s="35">
        <f>B5</f>
        <v>61951</v>
      </c>
      <c r="D31" s="20" t="s">
        <v>45</v>
      </c>
    </row>
    <row r="32" spans="1:4" ht="13.5" thickBot="1" x14ac:dyDescent="0.25">
      <c r="A32" s="77" t="s">
        <v>46</v>
      </c>
      <c r="B32" s="34">
        <f>ROUND(5/60,2)</f>
        <v>0.08</v>
      </c>
      <c r="D32" s="20" t="s">
        <v>36</v>
      </c>
    </row>
    <row r="33" spans="1:4" x14ac:dyDescent="0.2">
      <c r="A33" s="77"/>
      <c r="B33" s="33"/>
    </row>
    <row r="34" spans="1:4" ht="13.5" thickBot="1" x14ac:dyDescent="0.25">
      <c r="A34" s="78" t="s">
        <v>48</v>
      </c>
      <c r="B34" s="33"/>
    </row>
    <row r="35" spans="1:4" ht="13.5" thickBot="1" x14ac:dyDescent="0.25">
      <c r="A35" s="77" t="s">
        <v>44</v>
      </c>
      <c r="B35" s="35">
        <f>ROUNDUP(B5*B10,0)</f>
        <v>3098</v>
      </c>
      <c r="D35" s="20" t="s">
        <v>45</v>
      </c>
    </row>
    <row r="36" spans="1:4" ht="13.5" thickBot="1" x14ac:dyDescent="0.25">
      <c r="A36" s="77" t="s">
        <v>46</v>
      </c>
      <c r="B36" s="34">
        <f>ROUND(10/60,2)</f>
        <v>0.17</v>
      </c>
      <c r="D36" s="20" t="s">
        <v>36</v>
      </c>
    </row>
    <row r="37" spans="1:4" x14ac:dyDescent="0.2">
      <c r="A37" s="77"/>
      <c r="B37" s="89"/>
    </row>
    <row r="38" spans="1:4" ht="13.5" thickBot="1" x14ac:dyDescent="0.25">
      <c r="A38" s="78" t="s">
        <v>49</v>
      </c>
      <c r="B38" s="33"/>
    </row>
    <row r="39" spans="1:4" ht="13.5" thickBot="1" x14ac:dyDescent="0.25">
      <c r="A39" s="77" t="s">
        <v>44</v>
      </c>
      <c r="B39" s="35">
        <f>ROUNDUP(B5*B11,0)</f>
        <v>3098</v>
      </c>
      <c r="D39" s="20" t="s">
        <v>45</v>
      </c>
    </row>
    <row r="40" spans="1:4" ht="13.5" thickBot="1" x14ac:dyDescent="0.25">
      <c r="A40" s="77" t="s">
        <v>50</v>
      </c>
      <c r="B40" s="34">
        <f>ROUND(4.5/60,2)</f>
        <v>0.08</v>
      </c>
      <c r="D40" s="20" t="s">
        <v>51</v>
      </c>
    </row>
    <row r="41" spans="1:4" x14ac:dyDescent="0.2">
      <c r="A41" s="77"/>
      <c r="B41" s="33"/>
    </row>
    <row r="42" spans="1:4" ht="13.5" thickBot="1" x14ac:dyDescent="0.25">
      <c r="A42" s="78" t="s">
        <v>52</v>
      </c>
      <c r="B42" s="33"/>
    </row>
    <row r="43" spans="1:4" ht="13.5" thickBot="1" x14ac:dyDescent="0.25">
      <c r="A43" s="77" t="s">
        <v>44</v>
      </c>
      <c r="B43" s="35">
        <f>ROUNDUP(B5*B12,0)</f>
        <v>3098</v>
      </c>
      <c r="D43" s="20" t="s">
        <v>45</v>
      </c>
    </row>
    <row r="44" spans="1:4" ht="13.5" thickBot="1" x14ac:dyDescent="0.25">
      <c r="A44" s="77" t="s">
        <v>53</v>
      </c>
      <c r="B44" s="34">
        <f>ROUND(2/60,2)</f>
        <v>0.03</v>
      </c>
      <c r="D44" s="20" t="s">
        <v>54</v>
      </c>
    </row>
    <row r="45" spans="1:4" x14ac:dyDescent="0.2">
      <c r="A45" s="77"/>
      <c r="B45" s="89"/>
    </row>
    <row r="46" spans="1:4" x14ac:dyDescent="0.2">
      <c r="A46" s="77"/>
      <c r="B46" s="89"/>
    </row>
    <row r="47" spans="1:4" x14ac:dyDescent="0.2">
      <c r="A47" s="79" t="s">
        <v>55</v>
      </c>
      <c r="B47" s="25"/>
      <c r="C47" s="29"/>
      <c r="D47" s="29"/>
    </row>
    <row r="48" spans="1:4" ht="13.5" thickBot="1" x14ac:dyDescent="0.25">
      <c r="A48" s="106" t="s">
        <v>56</v>
      </c>
      <c r="B48" s="25"/>
      <c r="C48" s="29"/>
      <c r="D48" s="29"/>
    </row>
    <row r="49" spans="1:4" ht="13.5" thickBot="1" x14ac:dyDescent="0.25">
      <c r="A49" s="105" t="s">
        <v>57</v>
      </c>
      <c r="B49" s="57">
        <f>12797671+3167638+106271+10033599</f>
        <v>26105179</v>
      </c>
      <c r="C49" s="29"/>
      <c r="D49" s="29" t="s">
        <v>58</v>
      </c>
    </row>
    <row r="50" spans="1:4" ht="13.5" thickBot="1" x14ac:dyDescent="0.25">
      <c r="A50" s="105" t="s">
        <v>59</v>
      </c>
      <c r="B50" s="99">
        <f>113673+22986+8107+72051</f>
        <v>216817</v>
      </c>
      <c r="C50" s="29"/>
      <c r="D50" s="29" t="s">
        <v>58</v>
      </c>
    </row>
    <row r="51" spans="1:4" ht="13.5" thickBot="1" x14ac:dyDescent="0.25">
      <c r="A51" s="105" t="s">
        <v>60</v>
      </c>
      <c r="B51" s="57">
        <f>22977+46132+3085</f>
        <v>72194</v>
      </c>
      <c r="C51" s="29"/>
      <c r="D51" s="29" t="s">
        <v>58</v>
      </c>
    </row>
    <row r="52" spans="1:4" ht="13.5" thickBot="1" x14ac:dyDescent="0.25">
      <c r="A52" s="105" t="s">
        <v>61</v>
      </c>
      <c r="B52" s="57">
        <f>1047707+171491+60352+1035369</f>
        <v>2314919</v>
      </c>
      <c r="C52" s="29"/>
      <c r="D52" s="29" t="s">
        <v>58</v>
      </c>
    </row>
    <row r="53" spans="1:4" ht="13.5" thickBot="1" x14ac:dyDescent="0.25">
      <c r="A53" s="105" t="s">
        <v>62</v>
      </c>
      <c r="B53" s="57">
        <f>B57-(B49+B50+B51+B52+B55)</f>
        <v>2093082</v>
      </c>
      <c r="C53" s="29"/>
      <c r="D53" s="29" t="s">
        <v>58</v>
      </c>
    </row>
    <row r="54" spans="1:4" ht="13.5" thickBot="1" x14ac:dyDescent="0.25">
      <c r="A54" s="106" t="s">
        <v>63</v>
      </c>
      <c r="B54" s="36"/>
      <c r="C54" s="29"/>
      <c r="D54" s="29"/>
    </row>
    <row r="55" spans="1:4" ht="13.5" thickBot="1" x14ac:dyDescent="0.25">
      <c r="A55" s="105" t="s">
        <v>64</v>
      </c>
      <c r="B55" s="57">
        <f>1718822+225750+446359+2450664</f>
        <v>4841595</v>
      </c>
      <c r="C55" s="29"/>
      <c r="D55" s="29" t="s">
        <v>58</v>
      </c>
    </row>
    <row r="56" spans="1:4" x14ac:dyDescent="0.2">
      <c r="A56" s="80"/>
      <c r="B56" s="36"/>
      <c r="C56" s="29"/>
      <c r="D56" s="29"/>
    </row>
    <row r="57" spans="1:4" x14ac:dyDescent="0.2">
      <c r="A57" s="100" t="s">
        <v>65</v>
      </c>
      <c r="B57" s="101">
        <v>35643786</v>
      </c>
      <c r="C57" s="29"/>
      <c r="D57" s="98" t="s">
        <v>66</v>
      </c>
    </row>
    <row r="58" spans="1:4" x14ac:dyDescent="0.2">
      <c r="A58" s="80"/>
      <c r="B58" s="36"/>
      <c r="C58" s="29"/>
      <c r="D58" s="97"/>
    </row>
    <row r="59" spans="1:4" ht="15" thickBot="1" x14ac:dyDescent="0.25">
      <c r="A59" s="81" t="s">
        <v>67</v>
      </c>
      <c r="B59" s="63"/>
      <c r="C59" s="62"/>
      <c r="D59" s="64"/>
    </row>
    <row r="60" spans="1:4" ht="15" thickBot="1" x14ac:dyDescent="0.25">
      <c r="A60" s="82" t="s">
        <v>68</v>
      </c>
      <c r="B60" s="131">
        <v>1.45</v>
      </c>
      <c r="C60" s="62"/>
      <c r="D60" s="66" t="s">
        <v>69</v>
      </c>
    </row>
    <row r="61" spans="1:4" ht="15" thickBot="1" x14ac:dyDescent="0.25">
      <c r="A61" s="83" t="s">
        <v>70</v>
      </c>
      <c r="B61" s="91">
        <v>2</v>
      </c>
      <c r="C61" s="65"/>
      <c r="D61" s="66" t="s">
        <v>69</v>
      </c>
    </row>
    <row r="62" spans="1:4" ht="14.25" x14ac:dyDescent="0.2">
      <c r="A62" s="81"/>
      <c r="B62" s="67"/>
      <c r="C62" s="62"/>
      <c r="D62" s="62"/>
    </row>
    <row r="63" spans="1:4" ht="15" thickBot="1" x14ac:dyDescent="0.25">
      <c r="A63" s="84" t="s">
        <v>71</v>
      </c>
      <c r="B63" s="58"/>
      <c r="C63" s="13"/>
      <c r="D63" s="13"/>
    </row>
    <row r="64" spans="1:4" ht="29.25" thickBot="1" x14ac:dyDescent="0.25">
      <c r="A64" s="93" t="s">
        <v>72</v>
      </c>
      <c r="B64" s="70">
        <v>46.95</v>
      </c>
      <c r="C64" s="94"/>
      <c r="D64" s="95" t="s">
        <v>73</v>
      </c>
    </row>
    <row r="65" spans="1:4" ht="27.95" customHeight="1" x14ac:dyDescent="0.2">
      <c r="A65" s="92" t="s">
        <v>74</v>
      </c>
      <c r="B65" s="68">
        <f>ROUND(B60*B64,0)</f>
        <v>68</v>
      </c>
      <c r="C65" s="94"/>
      <c r="D65" s="69" t="s">
        <v>75</v>
      </c>
    </row>
    <row r="66" spans="1:4" ht="15" thickBot="1" x14ac:dyDescent="0.25">
      <c r="A66" s="85"/>
      <c r="B66" s="60"/>
      <c r="C66" s="13"/>
      <c r="D66" s="59"/>
    </row>
    <row r="67" spans="1:4" ht="20.100000000000001" customHeight="1" thickBot="1" x14ac:dyDescent="0.25">
      <c r="A67" s="93" t="s">
        <v>76</v>
      </c>
      <c r="B67" s="70">
        <v>26.59</v>
      </c>
      <c r="C67" s="94"/>
      <c r="D67" s="95" t="s">
        <v>77</v>
      </c>
    </row>
    <row r="68" spans="1:4" ht="27.6" customHeight="1" x14ac:dyDescent="0.2">
      <c r="A68" s="92" t="s">
        <v>74</v>
      </c>
      <c r="B68" s="68">
        <f>ROUND(B60*B67,0)</f>
        <v>39</v>
      </c>
      <c r="C68" s="94"/>
      <c r="D68" s="69" t="s">
        <v>75</v>
      </c>
    </row>
    <row r="69" spans="1:4" ht="14.25" x14ac:dyDescent="0.2">
      <c r="A69" s="85"/>
      <c r="B69" s="61"/>
      <c r="C69" s="13"/>
      <c r="D69" s="59"/>
    </row>
    <row r="70" spans="1:4" ht="13.5" thickBot="1" x14ac:dyDescent="0.25">
      <c r="A70" s="86" t="s">
        <v>78</v>
      </c>
      <c r="B70" s="26"/>
      <c r="D70" s="27">
        <v>45924</v>
      </c>
    </row>
    <row r="71" spans="1:4" ht="13.5" thickTop="1" x14ac:dyDescent="0.2"/>
    <row r="72" spans="1:4" x14ac:dyDescent="0.2">
      <c r="A72" s="74"/>
    </row>
  </sheetData>
  <mergeCells count="1">
    <mergeCell ref="A1:D1"/>
  </mergeCells>
  <conditionalFormatting sqref="A61:D61">
    <cfRule type="containsBlanks" dxfId="0" priority="1" stopIfTrue="1">
      <formula>LEN(TRIM(A61))=0</formula>
    </cfRule>
  </conditionalFormatting>
  <hyperlinks>
    <hyperlink ref="D65" r:id="rId1" location="/industry/000000" xr:uid="{1B6DCD2E-4278-4D25-A9B4-61C329E55896}"/>
    <hyperlink ref="D68" r:id="rId2" location="/industry/000000" xr:uid="{CDB8044B-6755-421E-AF43-4D45E8024BA3}"/>
  </hyperlinks>
  <pageMargins left="0.7" right="0.7" top="0.75" bottom="0.75" header="0.3" footer="0.3"/>
  <pageSetup scale="66" orientation="portrait" r:id="rId3"/>
  <headerFooter>
    <oddHeader xml:space="preserve">&amp;L1625-0040
</oddHeader>
  </headerFooter>
  <legacy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41"/>
  <sheetViews>
    <sheetView showGridLines="0" view="pageLayout" zoomScaleNormal="100" workbookViewId="0">
      <selection activeCell="E16" sqref="E16"/>
    </sheetView>
  </sheetViews>
  <sheetFormatPr defaultColWidth="9.140625" defaultRowHeight="12.75" x14ac:dyDescent="0.2"/>
  <cols>
    <col min="1" max="1" width="19.85546875" style="2" customWidth="1"/>
    <col min="2" max="3" width="8.28515625" style="2" customWidth="1"/>
    <col min="4" max="5" width="10.5703125" style="2" customWidth="1"/>
    <col min="6" max="7" width="9.42578125" style="2" customWidth="1"/>
    <col min="8" max="8" width="10.28515625" style="2" customWidth="1"/>
    <col min="9" max="9" width="3.42578125" style="3" customWidth="1"/>
    <col min="10" max="14" width="14.7109375" style="3" customWidth="1"/>
    <col min="15" max="16384" width="9.140625" style="2"/>
  </cols>
  <sheetData>
    <row r="1" spans="1:14" x14ac:dyDescent="0.2">
      <c r="A1" s="1" t="s">
        <v>79</v>
      </c>
      <c r="B1" s="108"/>
      <c r="C1" s="108"/>
      <c r="D1" s="108"/>
      <c r="E1" s="108"/>
      <c r="F1" s="108"/>
      <c r="G1" s="108"/>
      <c r="H1" s="108"/>
      <c r="I1" s="109"/>
      <c r="J1" s="109"/>
      <c r="K1" s="109"/>
      <c r="L1" s="109"/>
      <c r="M1" s="109"/>
      <c r="N1" s="109"/>
    </row>
    <row r="2" spans="1:14" x14ac:dyDescent="0.2">
      <c r="A2" s="1"/>
      <c r="B2" s="108"/>
      <c r="C2" s="108"/>
      <c r="D2" s="108"/>
      <c r="E2" s="108"/>
      <c r="F2" s="108"/>
      <c r="G2" s="108"/>
      <c r="H2" s="108"/>
      <c r="I2" s="109"/>
      <c r="J2" s="109"/>
      <c r="K2" s="109"/>
      <c r="L2" s="109"/>
      <c r="M2" s="109"/>
      <c r="N2" s="109"/>
    </row>
    <row r="3" spans="1:14" x14ac:dyDescent="0.2">
      <c r="A3" s="42" t="s">
        <v>80</v>
      </c>
      <c r="B3" s="108"/>
      <c r="C3" s="108"/>
      <c r="D3" s="108"/>
      <c r="E3" s="108"/>
      <c r="F3" s="108"/>
      <c r="G3" s="108"/>
      <c r="H3" s="108"/>
      <c r="I3" s="109"/>
      <c r="J3" s="109"/>
      <c r="K3" s="109"/>
      <c r="L3" s="109"/>
      <c r="M3" s="109"/>
      <c r="N3" s="109"/>
    </row>
    <row r="4" spans="1:14" x14ac:dyDescent="0.2">
      <c r="A4" s="137" t="s">
        <v>81</v>
      </c>
      <c r="B4" s="137"/>
      <c r="C4" s="110">
        <f>Inputs!B5</f>
        <v>61951</v>
      </c>
      <c r="D4" s="108"/>
      <c r="E4" s="108"/>
      <c r="F4" s="108"/>
      <c r="G4" s="108"/>
      <c r="H4" s="108"/>
      <c r="I4" s="109"/>
      <c r="J4" s="109"/>
      <c r="K4" s="109"/>
      <c r="L4" s="109"/>
      <c r="M4" s="109"/>
      <c r="N4" s="109"/>
    </row>
    <row r="5" spans="1:14" x14ac:dyDescent="0.2">
      <c r="A5" s="137" t="s">
        <v>82</v>
      </c>
      <c r="B5" s="137"/>
      <c r="C5" s="110">
        <f>Inputs!B6</f>
        <v>28578</v>
      </c>
      <c r="D5" s="108"/>
      <c r="E5" s="108"/>
      <c r="F5" s="108"/>
      <c r="G5" s="108"/>
      <c r="H5" s="108"/>
      <c r="I5" s="109"/>
      <c r="J5" s="109"/>
      <c r="K5" s="109"/>
      <c r="L5" s="109"/>
      <c r="M5" s="109"/>
      <c r="N5" s="109"/>
    </row>
    <row r="6" spans="1:14" x14ac:dyDescent="0.2">
      <c r="A6" s="137" t="s">
        <v>83</v>
      </c>
      <c r="B6" s="137"/>
      <c r="C6" s="111">
        <f>SUM(C4:C5)</f>
        <v>90529</v>
      </c>
      <c r="D6" s="108"/>
      <c r="E6" s="108"/>
      <c r="F6" s="108"/>
      <c r="G6" s="108"/>
      <c r="H6" s="108"/>
      <c r="I6" s="109"/>
      <c r="J6" s="109"/>
      <c r="K6" s="109"/>
      <c r="L6" s="109"/>
      <c r="M6" s="109"/>
      <c r="N6" s="109"/>
    </row>
    <row r="7" spans="1:14" x14ac:dyDescent="0.2">
      <c r="A7" s="108"/>
      <c r="B7" s="1"/>
      <c r="C7" s="108"/>
      <c r="D7" s="108"/>
      <c r="E7" s="108"/>
      <c r="F7" s="108"/>
      <c r="G7" s="108"/>
      <c r="H7" s="108"/>
      <c r="I7" s="109"/>
      <c r="J7" s="109"/>
      <c r="K7" s="109"/>
      <c r="L7" s="109"/>
      <c r="M7" s="109"/>
      <c r="N7" s="109"/>
    </row>
    <row r="8" spans="1:14" ht="38.25" x14ac:dyDescent="0.2">
      <c r="A8" s="138" t="s">
        <v>84</v>
      </c>
      <c r="B8" s="139"/>
      <c r="C8" s="39" t="s">
        <v>85</v>
      </c>
      <c r="D8" s="8" t="s">
        <v>86</v>
      </c>
      <c r="E8" s="8" t="s">
        <v>87</v>
      </c>
      <c r="F8" s="8" t="s">
        <v>88</v>
      </c>
      <c r="G8" s="8" t="s">
        <v>89</v>
      </c>
      <c r="H8" s="8" t="s">
        <v>90</v>
      </c>
      <c r="I8" s="109"/>
      <c r="J8" s="109"/>
      <c r="K8" s="109"/>
      <c r="L8" s="108"/>
      <c r="M8" s="108"/>
      <c r="N8" s="108"/>
    </row>
    <row r="9" spans="1:14" ht="27.2" customHeight="1" x14ac:dyDescent="0.2">
      <c r="A9" s="135" t="s">
        <v>91</v>
      </c>
      <c r="B9" s="136"/>
      <c r="C9" s="112" t="s">
        <v>92</v>
      </c>
      <c r="D9" s="113">
        <f>Inputs!B15</f>
        <v>61951</v>
      </c>
      <c r="E9" s="114">
        <f>Inputs!B16</f>
        <v>0.15</v>
      </c>
      <c r="F9" s="115">
        <f>ROUNDUP(D9*E9,0)</f>
        <v>9293</v>
      </c>
      <c r="G9" s="116">
        <f>ROUND((Inputs!$B$65+Inputs!$B$68)/2,0)</f>
        <v>54</v>
      </c>
      <c r="H9" s="117">
        <f>ROUNDUP(F9*G9,0)</f>
        <v>501822</v>
      </c>
      <c r="I9" s="109"/>
      <c r="J9" s="109"/>
      <c r="K9" s="109"/>
      <c r="L9" s="108"/>
      <c r="M9" s="108"/>
      <c r="N9" s="108"/>
    </row>
    <row r="10" spans="1:14" ht="51.95" customHeight="1" x14ac:dyDescent="0.2">
      <c r="A10" s="140" t="s">
        <v>93</v>
      </c>
      <c r="B10" s="141"/>
      <c r="C10" s="112"/>
      <c r="D10" s="113">
        <v>622</v>
      </c>
      <c r="E10" s="114">
        <v>0.25</v>
      </c>
      <c r="F10" s="113">
        <f>ROUNDUP(D10*E10,0)</f>
        <v>156</v>
      </c>
      <c r="G10" s="117">
        <f>ROUND((Inputs!$B$65+Inputs!$B$68)/2,0)</f>
        <v>54</v>
      </c>
      <c r="H10" s="117">
        <f>ROUNDUP(F10*G10,0)</f>
        <v>8424</v>
      </c>
      <c r="I10" s="109"/>
      <c r="J10" s="109"/>
      <c r="K10" s="109"/>
      <c r="L10" s="108"/>
      <c r="M10" s="108"/>
      <c r="N10" s="108"/>
    </row>
    <row r="11" spans="1:14" ht="27.2" customHeight="1" x14ac:dyDescent="0.2">
      <c r="A11" s="133" t="s">
        <v>94</v>
      </c>
      <c r="B11" s="134"/>
      <c r="C11" s="112" t="s">
        <v>95</v>
      </c>
      <c r="D11" s="113">
        <f>Inputs!B19</f>
        <v>86003</v>
      </c>
      <c r="E11" s="112">
        <f>Inputs!B20</f>
        <v>0.3</v>
      </c>
      <c r="F11" s="115">
        <f t="shared" ref="F11:F14" si="0">ROUNDUP(D11*E11,0)</f>
        <v>25801</v>
      </c>
      <c r="G11" s="116">
        <f>ROUND((Inputs!$B$65+Inputs!$B$68)/2,0)</f>
        <v>54</v>
      </c>
      <c r="H11" s="117">
        <f t="shared" ref="H11:H14" si="1">ROUNDUP(F11*G11,0)</f>
        <v>1393254</v>
      </c>
      <c r="I11" s="109"/>
      <c r="J11" s="109"/>
      <c r="K11" s="109"/>
      <c r="L11" s="108"/>
      <c r="M11" s="108"/>
      <c r="N11" s="108"/>
    </row>
    <row r="12" spans="1:14" ht="27.2" customHeight="1" x14ac:dyDescent="0.2">
      <c r="A12" s="135" t="s">
        <v>96</v>
      </c>
      <c r="B12" s="136"/>
      <c r="C12" s="47" t="s">
        <v>97</v>
      </c>
      <c r="D12" s="113">
        <f>$C$6*Inputs!B9</f>
        <v>4526.45</v>
      </c>
      <c r="E12" s="114">
        <f>Inputs!B24</f>
        <v>0.17</v>
      </c>
      <c r="F12" s="115">
        <f t="shared" si="0"/>
        <v>770</v>
      </c>
      <c r="G12" s="116">
        <f>ROUND((Inputs!$B$65+Inputs!$B$68)/2,0)</f>
        <v>54</v>
      </c>
      <c r="H12" s="117">
        <f t="shared" si="1"/>
        <v>41580</v>
      </c>
      <c r="I12" s="109"/>
      <c r="J12" s="109"/>
      <c r="K12" s="109"/>
      <c r="L12" s="108"/>
      <c r="M12" s="108"/>
      <c r="N12" s="108"/>
    </row>
    <row r="13" spans="1:14" s="11" customFormat="1" ht="27.2" customHeight="1" x14ac:dyDescent="0.2">
      <c r="A13" s="133" t="s">
        <v>98</v>
      </c>
      <c r="B13" s="134"/>
      <c r="C13" s="112" t="s">
        <v>43</v>
      </c>
      <c r="D13" s="113">
        <f>Inputs!B27</f>
        <v>61951</v>
      </c>
      <c r="E13" s="114">
        <f>Inputs!B28</f>
        <v>0.25</v>
      </c>
      <c r="F13" s="115">
        <f t="shared" si="0"/>
        <v>15488</v>
      </c>
      <c r="G13" s="116">
        <f>ROUND((Inputs!$B$65+Inputs!$B$68)/2,0)</f>
        <v>54</v>
      </c>
      <c r="H13" s="117">
        <f t="shared" si="1"/>
        <v>836352</v>
      </c>
      <c r="I13" s="118"/>
      <c r="J13" s="118"/>
      <c r="K13" s="118"/>
      <c r="L13" s="119"/>
      <c r="M13" s="119"/>
      <c r="N13" s="119"/>
    </row>
    <row r="14" spans="1:14" ht="27.2" customHeight="1" x14ac:dyDescent="0.2">
      <c r="A14" s="135" t="s">
        <v>99</v>
      </c>
      <c r="B14" s="136"/>
      <c r="C14" s="112" t="s">
        <v>47</v>
      </c>
      <c r="D14" s="113">
        <f>Inputs!B31</f>
        <v>61951</v>
      </c>
      <c r="E14" s="114">
        <f>Inputs!B32</f>
        <v>0.08</v>
      </c>
      <c r="F14" s="115">
        <f t="shared" si="0"/>
        <v>4957</v>
      </c>
      <c r="G14" s="116">
        <f>ROUND((Inputs!$B$65+Inputs!$B$68)/2,0)</f>
        <v>54</v>
      </c>
      <c r="H14" s="117">
        <f t="shared" si="1"/>
        <v>267678</v>
      </c>
      <c r="I14" s="109"/>
      <c r="J14" s="109"/>
      <c r="K14" s="109"/>
      <c r="L14" s="109"/>
      <c r="M14" s="109"/>
      <c r="N14" s="108"/>
    </row>
    <row r="15" spans="1:14" ht="39" customHeight="1" x14ac:dyDescent="0.2">
      <c r="A15" s="135" t="s">
        <v>100</v>
      </c>
      <c r="B15" s="136"/>
      <c r="C15" s="112" t="s">
        <v>48</v>
      </c>
      <c r="D15" s="113">
        <f>Inputs!B35</f>
        <v>3098</v>
      </c>
      <c r="E15" s="114">
        <f>Inputs!B36</f>
        <v>0.17</v>
      </c>
      <c r="F15" s="115">
        <f>ROUNDUP(D15*E15,0)</f>
        <v>527</v>
      </c>
      <c r="G15" s="116">
        <f>ROUND((Inputs!$B$65+Inputs!$B$68)/2,0)</f>
        <v>54</v>
      </c>
      <c r="H15" s="117">
        <f>ROUNDUP(F15*G15,0)</f>
        <v>28458</v>
      </c>
      <c r="I15" s="109"/>
      <c r="J15" s="109"/>
      <c r="K15" s="109"/>
      <c r="L15" s="109"/>
      <c r="M15" s="109"/>
      <c r="N15" s="108"/>
    </row>
    <row r="16" spans="1:14" ht="39.950000000000003" customHeight="1" x14ac:dyDescent="0.2">
      <c r="A16" s="148" t="s">
        <v>101</v>
      </c>
      <c r="B16" s="149"/>
      <c r="C16" s="96" t="s">
        <v>49</v>
      </c>
      <c r="D16" s="120">
        <f>Inputs!B39</f>
        <v>3098</v>
      </c>
      <c r="E16" s="121">
        <f>Inputs!B40</f>
        <v>0.08</v>
      </c>
      <c r="F16" s="120">
        <f t="shared" ref="F16:F17" si="2">ROUNDUP(D16*E16,0)</f>
        <v>248</v>
      </c>
      <c r="G16" s="122">
        <f>ROUND((Inputs!$B$65+Inputs!$B$68)/2,0)</f>
        <v>54</v>
      </c>
      <c r="H16" s="122">
        <f t="shared" ref="H16:H17" si="3">ROUNDUP(F16*G16,0)</f>
        <v>13392</v>
      </c>
      <c r="I16" s="109"/>
      <c r="J16" s="109"/>
      <c r="K16" s="109"/>
      <c r="L16" s="109"/>
      <c r="M16" s="109"/>
      <c r="N16" s="108"/>
    </row>
    <row r="17" spans="1:14" ht="27" customHeight="1" x14ac:dyDescent="0.2">
      <c r="A17" s="148" t="s">
        <v>102</v>
      </c>
      <c r="B17" s="149"/>
      <c r="C17" s="96" t="s">
        <v>52</v>
      </c>
      <c r="D17" s="120">
        <f>Inputs!B43</f>
        <v>3098</v>
      </c>
      <c r="E17" s="121">
        <f>Inputs!B44</f>
        <v>0.03</v>
      </c>
      <c r="F17" s="120">
        <f t="shared" si="2"/>
        <v>93</v>
      </c>
      <c r="G17" s="122">
        <f>ROUND((Inputs!$B$65+Inputs!$B$68)/2,0)</f>
        <v>54</v>
      </c>
      <c r="H17" s="122">
        <f t="shared" si="3"/>
        <v>5022</v>
      </c>
      <c r="I17" s="123"/>
      <c r="J17" s="124"/>
      <c r="K17" s="124"/>
      <c r="L17" s="124"/>
      <c r="M17" s="124"/>
      <c r="N17" s="108"/>
    </row>
    <row r="18" spans="1:14" s="11" customFormat="1" ht="27.2" customHeight="1" x14ac:dyDescent="0.2">
      <c r="A18" s="142" t="s">
        <v>103</v>
      </c>
      <c r="B18" s="143"/>
      <c r="C18" s="43"/>
      <c r="D18" s="44">
        <f>SUM(D9:D17)</f>
        <v>286298.45</v>
      </c>
      <c r="E18" s="45"/>
      <c r="F18" s="44">
        <f>SUM(F9:F17)</f>
        <v>57333</v>
      </c>
      <c r="G18" s="44"/>
      <c r="H18" s="46">
        <f>SUM(H9:H17)</f>
        <v>3095982</v>
      </c>
      <c r="I18" s="125"/>
      <c r="J18" s="126"/>
      <c r="K18" s="127"/>
      <c r="L18" s="127"/>
      <c r="M18" s="118"/>
      <c r="N18" s="118"/>
    </row>
    <row r="19" spans="1:14" x14ac:dyDescent="0.2">
      <c r="A19" s="6" t="s">
        <v>104</v>
      </c>
      <c r="B19" s="128"/>
      <c r="C19" s="108"/>
      <c r="D19" s="109"/>
      <c r="E19" s="109"/>
      <c r="F19" s="109"/>
      <c r="G19" s="109"/>
      <c r="H19" s="109"/>
      <c r="I19" s="123"/>
      <c r="J19" s="129"/>
      <c r="K19" s="130"/>
      <c r="L19" s="130"/>
      <c r="M19" s="109"/>
      <c r="N19" s="109"/>
    </row>
    <row r="20" spans="1:14" x14ac:dyDescent="0.2">
      <c r="A20" s="56"/>
      <c r="B20" s="128"/>
      <c r="C20" s="108"/>
      <c r="D20" s="109"/>
      <c r="E20" s="109"/>
      <c r="F20" s="109"/>
      <c r="G20" s="109"/>
      <c r="H20" s="109"/>
      <c r="I20" s="123"/>
      <c r="J20" s="129"/>
      <c r="K20" s="130"/>
      <c r="L20" s="130"/>
      <c r="M20" s="109"/>
      <c r="N20" s="109"/>
    </row>
    <row r="21" spans="1:14" x14ac:dyDescent="0.2">
      <c r="A21" s="108"/>
      <c r="B21" s="128"/>
      <c r="C21" s="108"/>
      <c r="D21" s="109"/>
      <c r="E21" s="109"/>
      <c r="F21" s="109"/>
      <c r="G21" s="109"/>
      <c r="H21" s="109"/>
      <c r="I21" s="130"/>
      <c r="J21" s="129"/>
      <c r="K21" s="130"/>
      <c r="L21" s="130"/>
      <c r="M21" s="109"/>
      <c r="N21" s="109"/>
    </row>
    <row r="22" spans="1:14" s="11" customFormat="1" ht="27.2" customHeight="1" x14ac:dyDescent="0.2">
      <c r="A22" s="40" t="s">
        <v>105</v>
      </c>
      <c r="B22" s="146">
        <f>C6</f>
        <v>90529</v>
      </c>
      <c r="C22" s="147"/>
      <c r="D22" s="118"/>
      <c r="E22" s="118"/>
      <c r="F22" s="118"/>
      <c r="G22" s="118"/>
      <c r="H22" s="118"/>
      <c r="I22" s="127"/>
      <c r="J22" s="126"/>
      <c r="K22" s="127"/>
      <c r="L22" s="127"/>
      <c r="M22" s="118"/>
      <c r="N22" s="118"/>
    </row>
    <row r="23" spans="1:14" s="11" customFormat="1" ht="27.2" customHeight="1" x14ac:dyDescent="0.2">
      <c r="A23" s="40" t="s">
        <v>106</v>
      </c>
      <c r="B23" s="146">
        <f>D18</f>
        <v>286298.45</v>
      </c>
      <c r="C23" s="147"/>
      <c r="D23" s="118"/>
      <c r="E23" s="118"/>
      <c r="F23" s="118"/>
      <c r="G23" s="118"/>
      <c r="H23" s="118"/>
      <c r="I23" s="125"/>
      <c r="J23" s="126"/>
      <c r="K23" s="127"/>
      <c r="L23" s="127"/>
      <c r="M23" s="118"/>
      <c r="N23" s="118"/>
    </row>
    <row r="24" spans="1:14" s="11" customFormat="1" ht="27.2" customHeight="1" x14ac:dyDescent="0.2">
      <c r="A24" s="40" t="s">
        <v>107</v>
      </c>
      <c r="B24" s="146">
        <f>F18</f>
        <v>57333</v>
      </c>
      <c r="C24" s="147"/>
      <c r="D24" s="118"/>
      <c r="E24" s="118"/>
      <c r="F24" s="118"/>
      <c r="G24" s="118"/>
      <c r="H24" s="118"/>
      <c r="I24" s="125"/>
      <c r="J24" s="126"/>
      <c r="K24" s="127"/>
      <c r="L24" s="127"/>
      <c r="M24" s="118"/>
      <c r="N24" s="118"/>
    </row>
    <row r="25" spans="1:14" s="11" customFormat="1" ht="27.2" customHeight="1" x14ac:dyDescent="0.2">
      <c r="A25" s="40" t="s">
        <v>108</v>
      </c>
      <c r="B25" s="144">
        <f>H18</f>
        <v>3095982</v>
      </c>
      <c r="C25" s="145"/>
      <c r="D25" s="118"/>
      <c r="E25" s="118"/>
      <c r="F25" s="118"/>
      <c r="G25" s="118"/>
      <c r="H25" s="118"/>
      <c r="I25" s="125"/>
      <c r="J25" s="126"/>
      <c r="K25" s="127"/>
      <c r="L25" s="127"/>
      <c r="M25" s="118"/>
      <c r="N25" s="118"/>
    </row>
    <row r="26" spans="1:14" x14ac:dyDescent="0.2">
      <c r="A26" s="108"/>
      <c r="B26" s="128"/>
      <c r="C26" s="108"/>
      <c r="D26" s="109"/>
      <c r="E26" s="109"/>
      <c r="F26" s="109"/>
      <c r="G26" s="109"/>
      <c r="H26" s="109"/>
      <c r="I26" s="123"/>
      <c r="J26" s="129"/>
      <c r="K26" s="130"/>
      <c r="L26" s="130"/>
      <c r="M26" s="109"/>
      <c r="N26" s="109"/>
    </row>
    <row r="27" spans="1:14" x14ac:dyDescent="0.2">
      <c r="A27" s="108"/>
      <c r="B27" s="128"/>
      <c r="C27" s="108"/>
      <c r="D27" s="109"/>
      <c r="E27" s="109"/>
      <c r="F27" s="109"/>
      <c r="G27" s="109"/>
      <c r="H27" s="109"/>
      <c r="I27" s="123"/>
      <c r="J27" s="129"/>
      <c r="K27" s="130"/>
      <c r="L27" s="130"/>
      <c r="M27" s="109"/>
      <c r="N27" s="109"/>
    </row>
    <row r="28" spans="1:14" x14ac:dyDescent="0.2">
      <c r="A28" s="108"/>
      <c r="B28" s="128"/>
      <c r="C28" s="108"/>
      <c r="D28" s="109"/>
      <c r="E28" s="109"/>
      <c r="F28" s="109"/>
      <c r="G28" s="109"/>
      <c r="H28" s="109"/>
      <c r="I28" s="123"/>
      <c r="J28" s="129"/>
      <c r="K28" s="130"/>
      <c r="L28" s="130"/>
      <c r="M28" s="109"/>
      <c r="N28" s="109"/>
    </row>
    <row r="29" spans="1:14" x14ac:dyDescent="0.2">
      <c r="A29" s="108"/>
      <c r="B29" s="128"/>
      <c r="C29" s="108"/>
      <c r="D29" s="109"/>
      <c r="E29" s="109"/>
      <c r="F29" s="109"/>
      <c r="G29" s="109"/>
      <c r="H29" s="109"/>
      <c r="I29" s="123"/>
      <c r="J29" s="129"/>
      <c r="K29" s="130"/>
      <c r="L29" s="130"/>
      <c r="M29" s="109"/>
      <c r="N29" s="109"/>
    </row>
    <row r="30" spans="1:14" x14ac:dyDescent="0.2">
      <c r="A30" s="108"/>
      <c r="B30" s="128"/>
      <c r="C30" s="108"/>
      <c r="D30" s="109"/>
      <c r="E30" s="109"/>
      <c r="F30" s="109"/>
      <c r="G30" s="109"/>
      <c r="H30" s="109"/>
      <c r="I30" s="123"/>
      <c r="J30" s="129"/>
      <c r="K30" s="130"/>
      <c r="L30" s="130"/>
      <c r="M30" s="109"/>
      <c r="N30" s="109"/>
    </row>
    <row r="31" spans="1:14" x14ac:dyDescent="0.2">
      <c r="A31" s="108"/>
      <c r="B31" s="128"/>
      <c r="C31" s="108"/>
      <c r="D31" s="109"/>
      <c r="E31" s="109"/>
      <c r="F31" s="109"/>
      <c r="G31" s="109"/>
      <c r="H31" s="109"/>
      <c r="I31" s="123"/>
      <c r="J31" s="129"/>
      <c r="K31" s="130"/>
      <c r="L31" s="130"/>
      <c r="M31" s="109"/>
      <c r="N31" s="108"/>
    </row>
    <row r="32" spans="1:14" x14ac:dyDescent="0.2">
      <c r="A32" s="108"/>
      <c r="B32" s="128"/>
      <c r="C32" s="108"/>
      <c r="D32" s="109"/>
      <c r="E32" s="109"/>
      <c r="F32" s="109"/>
      <c r="G32" s="109"/>
      <c r="H32" s="109"/>
      <c r="I32" s="123"/>
      <c r="J32" s="129"/>
      <c r="K32" s="130"/>
      <c r="L32" s="130"/>
      <c r="M32" s="109"/>
      <c r="N32" s="108"/>
    </row>
    <row r="33" spans="2:14" x14ac:dyDescent="0.2">
      <c r="B33" s="128"/>
      <c r="C33" s="108"/>
      <c r="D33" s="109"/>
      <c r="E33" s="109"/>
      <c r="F33" s="109"/>
      <c r="G33" s="109"/>
      <c r="H33" s="109"/>
      <c r="I33" s="123"/>
      <c r="J33" s="129"/>
      <c r="K33" s="130"/>
      <c r="L33" s="130"/>
      <c r="M33" s="109"/>
      <c r="N33" s="109"/>
    </row>
    <row r="34" spans="2:14" x14ac:dyDescent="0.2">
      <c r="B34" s="128"/>
      <c r="C34" s="108"/>
      <c r="D34" s="109"/>
      <c r="E34" s="109"/>
      <c r="F34" s="109"/>
      <c r="G34" s="109"/>
      <c r="H34" s="109"/>
      <c r="I34" s="123"/>
      <c r="J34" s="129"/>
      <c r="K34" s="130"/>
      <c r="L34" s="130"/>
      <c r="M34" s="109"/>
      <c r="N34" s="109"/>
    </row>
    <row r="35" spans="2:14" x14ac:dyDescent="0.2">
      <c r="B35" s="128"/>
      <c r="C35" s="108"/>
      <c r="D35" s="109"/>
      <c r="E35" s="109"/>
      <c r="F35" s="109"/>
      <c r="G35" s="109"/>
      <c r="H35" s="109"/>
      <c r="I35" s="123"/>
      <c r="J35" s="129"/>
      <c r="K35" s="130"/>
      <c r="L35" s="130"/>
      <c r="M35" s="109"/>
      <c r="N35" s="109"/>
    </row>
    <row r="36" spans="2:14" x14ac:dyDescent="0.2">
      <c r="B36" s="128"/>
      <c r="C36" s="108"/>
      <c r="D36" s="109"/>
      <c r="E36" s="109"/>
      <c r="F36" s="109"/>
      <c r="G36" s="109"/>
      <c r="H36" s="109"/>
      <c r="I36" s="130"/>
      <c r="J36" s="129"/>
      <c r="K36" s="130"/>
      <c r="L36" s="130"/>
      <c r="M36" s="109"/>
      <c r="N36" s="109"/>
    </row>
    <row r="37" spans="2:14" x14ac:dyDescent="0.2">
      <c r="B37" s="128"/>
      <c r="C37" s="108"/>
      <c r="D37" s="109"/>
      <c r="E37" s="109"/>
      <c r="F37" s="109"/>
      <c r="G37" s="109"/>
      <c r="H37" s="109"/>
      <c r="I37" s="109"/>
      <c r="J37" s="129"/>
      <c r="K37" s="130"/>
      <c r="L37" s="130"/>
      <c r="M37" s="109"/>
      <c r="N37" s="109"/>
    </row>
    <row r="38" spans="2:14" x14ac:dyDescent="0.2">
      <c r="B38" s="108"/>
      <c r="C38" s="108"/>
      <c r="D38" s="108"/>
      <c r="E38" s="108"/>
      <c r="F38" s="108"/>
      <c r="G38" s="108"/>
      <c r="H38" s="108"/>
      <c r="I38" s="109"/>
      <c r="J38" s="129"/>
      <c r="K38" s="130"/>
      <c r="L38" s="130"/>
      <c r="M38" s="109"/>
      <c r="N38" s="109"/>
    </row>
    <row r="39" spans="2:14" x14ac:dyDescent="0.2">
      <c r="B39" s="108"/>
      <c r="C39" s="108"/>
      <c r="D39" s="108"/>
      <c r="E39" s="108"/>
      <c r="F39" s="108"/>
      <c r="G39" s="108"/>
      <c r="H39" s="108"/>
      <c r="I39" s="109"/>
      <c r="J39" s="129"/>
      <c r="K39" s="130"/>
      <c r="L39" s="130"/>
      <c r="M39" s="109"/>
      <c r="N39" s="109"/>
    </row>
    <row r="40" spans="2:14" x14ac:dyDescent="0.2">
      <c r="B40" s="108"/>
      <c r="C40" s="108"/>
      <c r="D40" s="108"/>
      <c r="E40" s="108"/>
      <c r="F40" s="108"/>
      <c r="G40" s="108"/>
      <c r="H40" s="108"/>
      <c r="I40" s="109"/>
      <c r="J40" s="129"/>
      <c r="K40" s="130"/>
      <c r="L40" s="130"/>
      <c r="M40" s="109"/>
      <c r="N40" s="109"/>
    </row>
    <row r="41" spans="2:14" x14ac:dyDescent="0.2">
      <c r="B41" s="108"/>
      <c r="C41" s="108"/>
      <c r="D41" s="108"/>
      <c r="E41" s="108"/>
      <c r="F41" s="108"/>
      <c r="G41" s="108"/>
      <c r="H41" s="108"/>
      <c r="I41" s="109"/>
      <c r="J41" s="129"/>
      <c r="K41" s="130"/>
      <c r="L41" s="130"/>
      <c r="M41" s="109"/>
      <c r="N41" s="109"/>
    </row>
  </sheetData>
  <mergeCells count="18">
    <mergeCell ref="A15:B15"/>
    <mergeCell ref="A18:B18"/>
    <mergeCell ref="B25:C25"/>
    <mergeCell ref="B22:C22"/>
    <mergeCell ref="B23:C23"/>
    <mergeCell ref="B24:C24"/>
    <mergeCell ref="A16:B16"/>
    <mergeCell ref="A17:B17"/>
    <mergeCell ref="A11:B11"/>
    <mergeCell ref="A12:B12"/>
    <mergeCell ref="A13:B13"/>
    <mergeCell ref="A14:B14"/>
    <mergeCell ref="A4:B4"/>
    <mergeCell ref="A5:B5"/>
    <mergeCell ref="A6:B6"/>
    <mergeCell ref="A8:B8"/>
    <mergeCell ref="A9:B9"/>
    <mergeCell ref="A10:B10"/>
  </mergeCells>
  <pageMargins left="1" right="0.7" top="1" bottom="1" header="0.5" footer="0.5"/>
  <pageSetup orientation="portrait" r:id="rId1"/>
  <headerFooter>
    <oddHeader xml:space="preserve">&amp;L1625-0040
</oddHeader>
    <oddFooter>&amp;CPage &amp;[1 of &amp; 2</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8"/>
  <sheetViews>
    <sheetView showGridLines="0" view="pageLayout" zoomScaleNormal="100" workbookViewId="0">
      <selection activeCell="D9" sqref="D9"/>
    </sheetView>
  </sheetViews>
  <sheetFormatPr defaultColWidth="9.140625" defaultRowHeight="12.75" x14ac:dyDescent="0.2"/>
  <cols>
    <col min="1" max="1" width="33.7109375" style="2" customWidth="1"/>
    <col min="2" max="2" width="16.5703125" style="2" customWidth="1"/>
    <col min="3" max="16384" width="9.140625" style="2"/>
  </cols>
  <sheetData>
    <row r="1" spans="1:2" x14ac:dyDescent="0.2">
      <c r="A1" s="1" t="s">
        <v>109</v>
      </c>
      <c r="B1" s="108"/>
    </row>
    <row r="2" spans="1:2" x14ac:dyDescent="0.2">
      <c r="A2" s="1"/>
      <c r="B2" s="108"/>
    </row>
    <row r="3" spans="1:2" x14ac:dyDescent="0.2">
      <c r="A3" s="4"/>
      <c r="B3" s="109"/>
    </row>
    <row r="4" spans="1:2" s="9" customFormat="1" ht="32.450000000000003" customHeight="1" x14ac:dyDescent="0.2">
      <c r="A4" s="7" t="s">
        <v>110</v>
      </c>
      <c r="B4" s="8" t="s">
        <v>111</v>
      </c>
    </row>
    <row r="5" spans="1:2" s="9" customFormat="1" ht="32.450000000000003" customHeight="1" x14ac:dyDescent="0.2">
      <c r="A5" s="49" t="s">
        <v>56</v>
      </c>
      <c r="B5" s="52"/>
    </row>
    <row r="6" spans="1:2" s="9" customFormat="1" ht="32.450000000000003" customHeight="1" x14ac:dyDescent="0.2">
      <c r="A6" s="50" t="str">
        <f>Inputs!A49</f>
        <v>Government Labor</v>
      </c>
      <c r="B6" s="102">
        <f>Inputs!B49</f>
        <v>26105179</v>
      </c>
    </row>
    <row r="7" spans="1:2" s="9" customFormat="1" ht="32.450000000000003" customHeight="1" x14ac:dyDescent="0.2">
      <c r="A7" s="50" t="str">
        <f>Inputs!A50</f>
        <v>IT Systems &amp; Desktop Support</v>
      </c>
      <c r="B7" s="102">
        <f>Inputs!B50</f>
        <v>216817</v>
      </c>
    </row>
    <row r="8" spans="1:2" s="9" customFormat="1" ht="32.450000000000003" customHeight="1" x14ac:dyDescent="0.2">
      <c r="A8" s="50" t="str">
        <f>Inputs!A51</f>
        <v>Federal Records Center/Postage</v>
      </c>
      <c r="B8" s="102">
        <f>Inputs!B51</f>
        <v>72194</v>
      </c>
    </row>
    <row r="9" spans="1:2" s="9" customFormat="1" ht="32.450000000000003" customHeight="1" x14ac:dyDescent="0.2">
      <c r="A9" s="50" t="str">
        <f>Inputs!A52</f>
        <v>Facility</v>
      </c>
      <c r="B9" s="102">
        <f>Inputs!B52</f>
        <v>2314919</v>
      </c>
    </row>
    <row r="10" spans="1:2" s="9" customFormat="1" ht="32.450000000000003" customHeight="1" x14ac:dyDescent="0.2">
      <c r="A10" s="50" t="str">
        <f>Inputs!A53</f>
        <v>Other Operating Expenses</v>
      </c>
      <c r="B10" s="102">
        <f>Inputs!B53</f>
        <v>2093082</v>
      </c>
    </row>
    <row r="11" spans="1:2" s="9" customFormat="1" ht="32.450000000000003" customHeight="1" x14ac:dyDescent="0.2">
      <c r="A11" s="49" t="str">
        <f>Inputs!A54</f>
        <v>Contractor Costs</v>
      </c>
      <c r="B11" s="103"/>
    </row>
    <row r="12" spans="1:2" s="9" customFormat="1" ht="32.450000000000003" customHeight="1" x14ac:dyDescent="0.2">
      <c r="A12" s="51" t="str">
        <f>Inputs!A55</f>
        <v>Contracted Services</v>
      </c>
      <c r="B12" s="102">
        <f>Inputs!B55</f>
        <v>4841595</v>
      </c>
    </row>
    <row r="13" spans="1:2" ht="27.2" customHeight="1" x14ac:dyDescent="0.2">
      <c r="A13" s="53" t="s">
        <v>65</v>
      </c>
      <c r="B13" s="104">
        <f>SUM(B6:B12)</f>
        <v>35643786</v>
      </c>
    </row>
    <row r="14" spans="1:2" x14ac:dyDescent="0.2">
      <c r="A14" s="41"/>
      <c r="B14" s="108"/>
    </row>
    <row r="15" spans="1:2" x14ac:dyDescent="0.2">
      <c r="A15" s="5" t="s">
        <v>65</v>
      </c>
      <c r="B15" s="124"/>
    </row>
    <row r="16" spans="1:2" x14ac:dyDescent="0.2">
      <c r="A16" s="5"/>
      <c r="B16" s="124"/>
    </row>
    <row r="17" spans="1:2" s="11" customFormat="1" ht="23.25" customHeight="1" x14ac:dyDescent="0.2">
      <c r="A17" s="10" t="s">
        <v>112</v>
      </c>
      <c r="B17" s="54">
        <f>B13</f>
        <v>35643786</v>
      </c>
    </row>
    <row r="18" spans="1:2" ht="12.6" customHeight="1" x14ac:dyDescent="0.2">
      <c r="A18" s="6" t="s">
        <v>104</v>
      </c>
      <c r="B18" s="108"/>
    </row>
  </sheetData>
  <pageMargins left="1" right="0.7" top="1" bottom="1" header="0.5" footer="0.5"/>
  <pageSetup orientation="portrait" r:id="rId1"/>
  <headerFooter>
    <oddHeader xml:space="preserve">&amp;L1625-0040
</oddHeader>
    <oddFooter>&amp;CPage &amp;[2 of &amp;[2</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9C6606FC87FF744A10B17E88F9A0AF6" ma:contentTypeVersion="36" ma:contentTypeDescription="Create a new document." ma:contentTypeScope="" ma:versionID="179b86bf57d43c5cdac01b9df7415689">
  <xsd:schema xmlns:xsd="http://www.w3.org/2001/XMLSchema" xmlns:xs="http://www.w3.org/2001/XMLSchema" xmlns:p="http://schemas.microsoft.com/office/2006/metadata/properties" xmlns:ns2="7ea9c0cb-aa7e-47c6-8965-59e0e5c30e95" xmlns:ns3="7a403446-a256-4776-8e1c-7d9c78efe7d3" targetNamespace="http://schemas.microsoft.com/office/2006/metadata/properties" ma:root="true" ma:fieldsID="e7154853ef01c8a15cc7e8886a831482" ns2:_="" ns3:_="">
    <xsd:import namespace="7ea9c0cb-aa7e-47c6-8965-59e0e5c30e95"/>
    <xsd:import namespace="7a403446-a256-4776-8e1c-7d9c78efe7d3"/>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TitleofCollection" minOccurs="0"/>
                <xsd:element ref="ns3:ICRExpirationDate" minOccurs="0"/>
                <xsd:element ref="ns3:ApplicableFormNumber" minOccurs="0"/>
                <xsd:element ref="ns3:TypeofCollection" minOccurs="0"/>
                <xsd:element ref="ns3:SORN" minOccurs="0"/>
                <xsd:element ref="ns2:TaxCatchAll" minOccurs="0"/>
                <xsd:element ref="ns2:TaxKeywordTaxHTField" minOccurs="0"/>
                <xsd:element ref="ns3:MediaServiceDateTaken" minOccurs="0"/>
                <xsd:element ref="ns3:lcf76f155ced4ddcb4097134ff3c332f" minOccurs="0"/>
                <xsd:element ref="ns3:MediaServiceOCR" minOccurs="0"/>
                <xsd:element ref="ns3:MediaServiceGenerationTime" minOccurs="0"/>
                <xsd:element ref="ns3:MediaServiceEventHashCode" minOccurs="0"/>
                <xsd:element ref="ns3:AssociatedProgram" minOccurs="0"/>
                <xsd:element ref="ns3:Notes" minOccurs="0"/>
                <xsd:element ref="ns3:PIA" minOccurs="0"/>
                <xsd:element ref="ns3:RelatedForms" minOccurs="0"/>
                <xsd:element ref="ns3:CFRRegulation" minOccurs="0"/>
                <xsd:element ref="ns3:Marjettaanotes" minOccurs="0"/>
                <xsd:element ref="ns3:ProgramPOC" minOccurs="0"/>
                <xsd:element ref="ns3:PurposeandDescription" minOccurs="0"/>
                <xsd:element ref="ns3:FormDescript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a9c0cb-aa7e-47c6-8965-59e0e5c30e9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0" nillable="true" ma:displayName="Taxonomy Catch All Column" ma:hidden="true" ma:list="{3e539320-9dd9-4e0d-a31c-5fb316e356f3}" ma:internalName="TaxCatchAll" ma:showField="CatchAllData" ma:web="7ea9c0cb-aa7e-47c6-8965-59e0e5c30e95">
      <xsd:complexType>
        <xsd:complexContent>
          <xsd:extension base="dms:MultiChoiceLookup">
            <xsd:sequence>
              <xsd:element name="Value" type="dms:Lookup" maxOccurs="unbounded" minOccurs="0" nillable="true"/>
            </xsd:sequence>
          </xsd:extension>
        </xsd:complexContent>
      </xsd:complexType>
    </xsd:element>
    <xsd:element name="TaxKeywordTaxHTField" ma:index="22" nillable="true" ma:taxonomy="true" ma:internalName="TaxKeywordTaxHTField" ma:taxonomyFieldName="TaxKeyword" ma:displayName="Enterprise Keywords" ma:fieldId="{23f27201-bee3-471e-b2e7-b64fd8b7ca38}" ma:taxonomyMulti="true" ma:sspId="60711c0e-4245-4ab7-b236-62d0b6835c85" ma:termSetId="00000000-0000-0000-0000-000000000000" ma:anchorId="00000000-0000-0000-0000-000000000000" ma:open="true" ma:isKeyword="tru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a403446-a256-4776-8e1c-7d9c78efe7d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TitleofCollection" ma:index="14" nillable="true" ma:displayName="Collection Name" ma:format="Dropdown" ma:internalName="TitleofCollection">
      <xsd:simpleType>
        <xsd:restriction base="dms:Text">
          <xsd:maxLength value="255"/>
        </xsd:restriction>
      </xsd:simpleType>
    </xsd:element>
    <xsd:element name="ICRExpirationDate" ma:index="15" nillable="true" ma:displayName="ICR Expiration Date" ma:format="DateOnly" ma:internalName="ICRExpirationDate">
      <xsd:simpleType>
        <xsd:restriction base="dms:DateTime"/>
      </xsd:simpleType>
    </xsd:element>
    <xsd:element name="ApplicableFormNumber" ma:index="16" nillable="true" ma:displayName="Applicable Form Number" ma:format="Dropdown" ma:internalName="ApplicableFormNumber">
      <xsd:simpleType>
        <xsd:restriction base="dms:Text">
          <xsd:maxLength value="255"/>
        </xsd:restriction>
      </xsd:simpleType>
    </xsd:element>
    <xsd:element name="TypeofCollection" ma:index="17" nillable="true" ma:displayName="Type of Collection" ma:format="Dropdown" ma:internalName="TypeofCollection">
      <xsd:simpleType>
        <xsd:restriction base="dms:Choice">
          <xsd:enumeration value="Rulemaking"/>
          <xsd:enumeration value="CIO Renewal"/>
          <xsd:enumeration value="Special Project"/>
          <xsd:enumeration value="Other"/>
        </xsd:restriction>
      </xsd:simpleType>
    </xsd:element>
    <xsd:element name="SORN" ma:index="18" nillable="true" ma:displayName="SORN" ma:format="Dropdown" ma:internalName="SORN">
      <xsd:complexType>
        <xsd:complexContent>
          <xsd:extension base="dms:MultiChoice">
            <xsd:sequence>
              <xsd:element name="Value" maxOccurs="unbounded" minOccurs="0" nillable="true">
                <xsd:simpleType>
                  <xsd:restriction base="dms:Choice">
                    <xsd:enumeration value="013 MISLE"/>
                    <xsd:enumeration value="Unable to find"/>
                    <xsd:enumeration value="030 Merchant Seamen's Records System of Records"/>
                    <xsd:enumeration value="008 - Accounts Receivable System of Records"/>
                    <xsd:enumeration value="060 Homeport System of Records"/>
                    <xsd:enumeration value="006 Great Lakes Registered Pilot and Applicant Pilot Eligibility System of Records"/>
                  </xsd:restriction>
                </xsd:simpleType>
              </xsd:element>
            </xsd:sequence>
          </xsd:extension>
        </xsd:complexContent>
      </xsd:complexType>
    </xsd:element>
    <xsd:element name="MediaServiceDateTaken" ma:index="23" nillable="true" ma:displayName="MediaServiceDateTaken" ma:description="" ma:hidden="true" ma:indexed="true" ma:internalName="MediaServiceDateTaken" ma:readOnly="true">
      <xsd:simpleType>
        <xsd:restriction base="dms:Text"/>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60711c0e-4245-4ab7-b236-62d0b6835c85" ma:termSetId="09814cd3-568e-fe90-9814-8d621ff8fb84" ma:anchorId="fba54fb3-c3e1-fe81-a776-ca4b69148c4d" ma:open="true" ma:isKeyword="false">
      <xsd:complexType>
        <xsd:sequence>
          <xsd:element ref="pc:Terms" minOccurs="0" maxOccurs="1"/>
        </xsd:sequence>
      </xsd:complexType>
    </xsd:element>
    <xsd:element name="MediaServiceOCR" ma:index="26" nillable="true" ma:displayName="Extracted Text" ma:internalName="MediaServiceOCR" ma:readOnly="true">
      <xsd:simpleType>
        <xsd:restriction base="dms:Note">
          <xsd:maxLength value="255"/>
        </xsd:restrictio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AssociatedProgram" ma:index="29" nillable="true" ma:displayName="Program Owner" ma:format="Dropdown" ma:internalName="AssociatedProgram">
      <xsd:simpleType>
        <xsd:restriction base="dms:Text">
          <xsd:maxLength value="255"/>
        </xsd:restriction>
      </xsd:simpleType>
    </xsd:element>
    <xsd:element name="Notes" ma:index="30" nillable="true" ma:displayName="Notes" ma:format="Dropdown" ma:internalName="Notes">
      <xsd:simpleType>
        <xsd:restriction base="dms:Text">
          <xsd:maxLength value="255"/>
        </xsd:restriction>
      </xsd:simpleType>
    </xsd:element>
    <xsd:element name="PIA" ma:index="31" nillable="true" ma:displayName="PIA" ma:format="Dropdown" ma:internalName="PIA">
      <xsd:complexType>
        <xsd:complexContent>
          <xsd:extension base="dms:MultiChoice">
            <xsd:sequence>
              <xsd:element name="Value" maxOccurs="unbounded" minOccurs="0" nillable="true">
                <xsd:simpleType>
                  <xsd:restriction base="dms:Choice">
                    <xsd:enumeration value="MISLE"/>
                    <xsd:enumeration value="Unable to Find"/>
                    <xsd:enumeration value="PIA-015 Merchant Mariner Licensing and Documentation System"/>
                    <xsd:enumeration value="PIA-022 Coast Guard Maritime Information eXchange"/>
                    <xsd:enumeration value="PIA-001 Homeport Internet Portal"/>
                    <xsd:enumeration value="PIA-019 TWIC"/>
                    <xsd:enumeration value="PIA-BARD: Boating Accident Report Database"/>
                  </xsd:restriction>
                </xsd:simpleType>
              </xsd:element>
            </xsd:sequence>
          </xsd:extension>
        </xsd:complexContent>
      </xsd:complexType>
    </xsd:element>
    <xsd:element name="RelatedForms" ma:index="32" nillable="true" ma:displayName="Related Forms" ma:format="Dropdown" ma:internalName="RelatedForms">
      <xsd:simpleType>
        <xsd:restriction base="dms:Note">
          <xsd:maxLength value="255"/>
        </xsd:restriction>
      </xsd:simpleType>
    </xsd:element>
    <xsd:element name="CFRRegulation" ma:index="33" nillable="true" ma:displayName="Regulation" ma:format="Dropdown" ma:internalName="CFRRegulation">
      <xsd:simpleType>
        <xsd:restriction base="dms:Note">
          <xsd:maxLength value="255"/>
        </xsd:restriction>
      </xsd:simpleType>
    </xsd:element>
    <xsd:element name="Marjettaanotes" ma:index="34" nillable="true" ma:displayName="Marjetta'a notes" ma:format="Dropdown" ma:internalName="Marjettaanotes">
      <xsd:simpleType>
        <xsd:restriction base="dms:Note">
          <xsd:maxLength value="255"/>
        </xsd:restriction>
      </xsd:simpleType>
    </xsd:element>
    <xsd:element name="ProgramPOC" ma:index="35" nillable="true" ma:displayName="Program POC" ma:format="Dropdown" ma:list="UserInfo" ma:SharePointGroup="0" ma:internalName="ProgramPOC">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urposeandDescription" ma:index="36" nillable="true" ma:displayName="Purpose and Description" ma:format="Dropdown" ma:internalName="PurposeandDescription">
      <xsd:simpleType>
        <xsd:restriction base="dms:Note"/>
      </xsd:simpleType>
    </xsd:element>
    <xsd:element name="FormDescriptions" ma:index="37" nillable="true" ma:displayName="Description of Collected Information" ma:format="Dropdown" ma:internalName="FormDescriptions">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7ea9c0cb-aa7e-47c6-8965-59e0e5c30e95">6NRRV4S2CX6Q-40217824-32049</_dlc_DocId>
    <_dlc_DocIdUrl xmlns="7ea9c0cb-aa7e-47c6-8965-59e0e5c30e95">
      <Url>https://uscg.sharepoint-mil.us/sites/PWA-DCO-5P/_layouts/15/DocIdRedir.aspx?ID=6NRRV4S2CX6Q-40217824-32049</Url>
      <Description>6NRRV4S2CX6Q-40217824-32049</Description>
    </_dlc_DocIdUrl>
    <TaxCatchAll xmlns="7ea9c0cb-aa7e-47c6-8965-59e0e5c30e95" xsi:nil="true"/>
    <TypeofCollection xmlns="7a403446-a256-4776-8e1c-7d9c78efe7d3" xsi:nil="true"/>
    <TitleofCollection xmlns="7a403446-a256-4776-8e1c-7d9c78efe7d3" xsi:nil="true"/>
    <SORN xmlns="7a403446-a256-4776-8e1c-7d9c78efe7d3" xsi:nil="true"/>
    <ICRExpirationDate xmlns="7a403446-a256-4776-8e1c-7d9c78efe7d3" xsi:nil="true"/>
    <ApplicableFormNumber xmlns="7a403446-a256-4776-8e1c-7d9c78efe7d3" xsi:nil="true"/>
    <TaxKeywordTaxHTField xmlns="7ea9c0cb-aa7e-47c6-8965-59e0e5c30e95">
      <Terms xmlns="http://schemas.microsoft.com/office/infopath/2007/PartnerControls"/>
    </TaxKeywordTaxHTField>
    <lcf76f155ced4ddcb4097134ff3c332f xmlns="7a403446-a256-4776-8e1c-7d9c78efe7d3">
      <Terms xmlns="http://schemas.microsoft.com/office/infopath/2007/PartnerControls"/>
    </lcf76f155ced4ddcb4097134ff3c332f>
    <Notes xmlns="7a403446-a256-4776-8e1c-7d9c78efe7d3" xsi:nil="true"/>
    <PIA xmlns="7a403446-a256-4776-8e1c-7d9c78efe7d3" xsi:nil="true"/>
    <AssociatedProgram xmlns="7a403446-a256-4776-8e1c-7d9c78efe7d3" xsi:nil="true"/>
    <ProgramPOC xmlns="7a403446-a256-4776-8e1c-7d9c78efe7d3">
      <UserInfo>
        <DisplayName/>
        <AccountId xsi:nil="true"/>
        <AccountType/>
      </UserInfo>
    </ProgramPOC>
    <CFRRegulation xmlns="7a403446-a256-4776-8e1c-7d9c78efe7d3" xsi:nil="true"/>
    <RelatedForms xmlns="7a403446-a256-4776-8e1c-7d9c78efe7d3" xsi:nil="true"/>
    <Marjettaanotes xmlns="7a403446-a256-4776-8e1c-7d9c78efe7d3" xsi:nil="true"/>
    <FormDescriptions xmlns="7a403446-a256-4776-8e1c-7d9c78efe7d3" xsi:nil="true"/>
    <PurposeandDescription xmlns="7a403446-a256-4776-8e1c-7d9c78efe7d3" xsi:nil="true"/>
  </documentManagement>
</p:properties>
</file>

<file path=customXml/itemProps1.xml><?xml version="1.0" encoding="utf-8"?>
<ds:datastoreItem xmlns:ds="http://schemas.openxmlformats.org/officeDocument/2006/customXml" ds:itemID="{5CA49B43-8620-4899-AB18-3417AD9D55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a9c0cb-aa7e-47c6-8965-59e0e5c30e95"/>
    <ds:schemaRef ds:uri="7a403446-a256-4776-8e1c-7d9c78efe7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E8AE2AA-0A43-4F07-B330-68D0D53A6449}">
  <ds:schemaRefs>
    <ds:schemaRef ds:uri="http://schemas.microsoft.com/sharepoint/events"/>
  </ds:schemaRefs>
</ds:datastoreItem>
</file>

<file path=customXml/itemProps3.xml><?xml version="1.0" encoding="utf-8"?>
<ds:datastoreItem xmlns:ds="http://schemas.openxmlformats.org/officeDocument/2006/customXml" ds:itemID="{E43E9BB7-E20F-4B55-8AD8-587E6968CEA3}">
  <ds:schemaRefs>
    <ds:schemaRef ds:uri="http://schemas.microsoft.com/sharepoint/v3/contenttype/forms"/>
  </ds:schemaRefs>
</ds:datastoreItem>
</file>

<file path=customXml/itemProps4.xml><?xml version="1.0" encoding="utf-8"?>
<ds:datastoreItem xmlns:ds="http://schemas.openxmlformats.org/officeDocument/2006/customXml" ds:itemID="{A68109DD-514A-43AF-9D63-CA79D000D69D}">
  <ds:schemaRefs>
    <ds:schemaRef ds:uri="http://schemas.microsoft.com/office/2006/metadata/properties"/>
    <ds:schemaRef ds:uri="http://schemas.microsoft.com/office/infopath/2007/PartnerControls"/>
    <ds:schemaRef ds:uri="7ea9c0cb-aa7e-47c6-8965-59e0e5c30e95"/>
    <ds:schemaRef ds:uri="7a403446-a256-4776-8e1c-7d9c78efe7d3"/>
  </ds:schemaRefs>
</ds:datastoreItem>
</file>

<file path=docMetadata/LabelInfo.xml><?xml version="1.0" encoding="utf-8"?>
<clbl:labelList xmlns:clbl="http://schemas.microsoft.com/office/2020/mipLabelMetadata">
  <clbl:label id="{369ba0d5-02cb-4d2f-94fd-9212cc24b78c}" enabled="0" method="" siteId="{369ba0d5-02cb-4d2f-94fd-9212cc24b78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Instructions</vt:lpstr>
      <vt:lpstr>Log of Changes Made</vt:lpstr>
      <vt:lpstr>Inputs</vt:lpstr>
      <vt:lpstr>Appendix_A</vt:lpstr>
      <vt:lpstr>Appendix_B</vt:lpstr>
      <vt:lpstr>Appendix_A!Print_Area</vt:lpstr>
    </vt:vector>
  </TitlesOfParts>
  <Manager/>
  <Company>United States Coast Guard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zzjward1</dc:creator>
  <cp:keywords/>
  <dc:description/>
  <cp:lastModifiedBy>Craig, Albert L CIV USCG COMDT (USA)</cp:lastModifiedBy>
  <cp:revision/>
  <cp:lastPrinted>2026-06-04T14:02:28Z</cp:lastPrinted>
  <dcterms:created xsi:type="dcterms:W3CDTF">2000-01-04T13:36:11Z</dcterms:created>
  <dcterms:modified xsi:type="dcterms:W3CDTF">2026-06-04T14:05:42Z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0x01010059C6606FC87FF744A10B17E88F9A0AF6</vt:lpwstr>
  </property>
  <property fmtid="{D5CDD505-2E9C-101B-9397-08002B2CF9AE}" pid="3" name="_dlc_DocIdItemGuid">
    <vt:lpwstr>5b29ff98-d249-4413-9176-c6d2fc7902a1</vt:lpwstr>
  </property>
  <property fmtid="{D5CDD505-2E9C-101B-9397-08002B2CF9AE}" pid="4" name="MediaServiceImageTags">
    <vt:lpwstr/>
  </property>
  <property fmtid="{D5CDD505-2E9C-101B-9397-08002B2CF9AE}" pid="5" name="Test_x0020_1">
    <vt:lpwstr/>
  </property>
  <property fmtid="{D5CDD505-2E9C-101B-9397-08002B2CF9AE}" pid="6" name="TaxKeyword">
    <vt:lpwstr/>
  </property>
  <property fmtid="{D5CDD505-2E9C-101B-9397-08002B2CF9AE}" pid="7" name="Test 1">
    <vt:lpwstr/>
  </property>
</Properties>
</file>