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usepa-my.sharepoint.com/personal/schultz_eric_epa_gov/Documents/03 ICR materials- COMP/"/>
    </mc:Choice>
  </mc:AlternateContent>
  <xr:revisionPtr revIDLastSave="0" documentId="8_{50AC3D96-63A3-4D69-B82E-7F0B5225B30A}" xr6:coauthVersionLast="47" xr6:coauthVersionMax="47" xr10:uidLastSave="{00000000-0000-0000-0000-000000000000}"/>
  <bookViews>
    <workbookView xWindow="4110" yWindow="1455" windowWidth="21600" windowHeight="11295" xr2:uid="{00000000-000D-0000-FFFF-FFFF00000000}"/>
  </bookViews>
  <sheets>
    <sheet name="Summary" sheetId="5" r:id="rId1"/>
    <sheet name="Table 1" sheetId="2" r:id="rId2"/>
    <sheet name="Table 2" sheetId="3" r:id="rId3"/>
    <sheet name="Capital O&amp;M" sheetId="4" r:id="rId4"/>
    <sheet name="Respondents" sheetId="6" r:id="rId5"/>
    <sheet name="Response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2" l="1"/>
  <c r="I35" i="2"/>
  <c r="I26" i="2"/>
  <c r="G13" i="4"/>
  <c r="E10" i="4"/>
  <c r="E8" i="4"/>
  <c r="E7" i="4"/>
  <c r="E6" i="4"/>
  <c r="E5" i="4"/>
  <c r="E4" i="4"/>
  <c r="E3" i="4"/>
  <c r="B8" i="4"/>
  <c r="B7" i="4"/>
  <c r="B5" i="4"/>
  <c r="B4" i="4"/>
  <c r="E12" i="4"/>
  <c r="E9" i="4"/>
  <c r="E11" i="4" s="1"/>
  <c r="E18" i="7" l="1"/>
  <c r="E14" i="7"/>
  <c r="E15" i="7"/>
  <c r="E16" i="7"/>
  <c r="E17" i="7"/>
  <c r="I13" i="3"/>
  <c r="I14" i="3"/>
  <c r="I12" i="3"/>
  <c r="I8" i="3"/>
  <c r="I9" i="3"/>
  <c r="I10" i="3"/>
  <c r="I7" i="3"/>
  <c r="I30" i="2"/>
  <c r="E13" i="7"/>
  <c r="E12" i="7"/>
  <c r="E11" i="7"/>
  <c r="E10" i="7"/>
  <c r="E9" i="7"/>
  <c r="E8" i="7"/>
  <c r="E7" i="7"/>
  <c r="E6" i="7"/>
  <c r="E5" i="7"/>
  <c r="E4" i="7"/>
  <c r="E8" i="6"/>
  <c r="D8" i="6"/>
  <c r="B8" i="6"/>
  <c r="F5" i="6"/>
  <c r="C6" i="6" l="1"/>
  <c r="F6" i="6" l="1"/>
  <c r="C7" i="6" l="1"/>
  <c r="F7" i="6" l="1"/>
  <c r="F8" i="6" s="1"/>
  <c r="B3" i="5" s="1"/>
  <c r="C8" i="6"/>
  <c r="G12" i="4" l="1"/>
  <c r="G10" i="4"/>
  <c r="G9" i="4"/>
  <c r="G8" i="4"/>
  <c r="G7" i="4"/>
  <c r="G6" i="4"/>
  <c r="G5" i="4"/>
  <c r="G4" i="4"/>
  <c r="G3" i="4"/>
  <c r="D8" i="4"/>
  <c r="D7" i="4"/>
  <c r="D6" i="4"/>
  <c r="D5" i="4"/>
  <c r="D3" i="4"/>
  <c r="D4" i="4"/>
  <c r="D110" i="2"/>
  <c r="D13" i="4" l="1"/>
  <c r="F110" i="2"/>
  <c r="G110" i="2" l="1"/>
  <c r="I110" i="2" s="1"/>
  <c r="H110" i="2"/>
  <c r="D109" i="2"/>
  <c r="G11" i="4" l="1"/>
  <c r="I165" i="2" l="1"/>
  <c r="B6" i="5"/>
  <c r="D91" i="2"/>
  <c r="F91" i="2" s="1"/>
  <c r="D90" i="2"/>
  <c r="F90" i="2" s="1"/>
  <c r="D126" i="2"/>
  <c r="F126" i="2" s="1"/>
  <c r="D125" i="2"/>
  <c r="F125" i="2" s="1"/>
  <c r="D124" i="2"/>
  <c r="F124" i="2" s="1"/>
  <c r="D123" i="2"/>
  <c r="F123" i="2" s="1"/>
  <c r="D120" i="2"/>
  <c r="F120" i="2" s="1"/>
  <c r="D119" i="2"/>
  <c r="F119" i="2" s="1"/>
  <c r="D112" i="2"/>
  <c r="F112" i="2" s="1"/>
  <c r="D111" i="2"/>
  <c r="F111" i="2" s="1"/>
  <c r="D108" i="2"/>
  <c r="F108" i="2" s="1"/>
  <c r="D105" i="2"/>
  <c r="F105" i="2" s="1"/>
  <c r="D104" i="2"/>
  <c r="F104" i="2" s="1"/>
  <c r="D93" i="2"/>
  <c r="F93" i="2" s="1"/>
  <c r="D92" i="2"/>
  <c r="F92" i="2" s="1"/>
  <c r="D46" i="2"/>
  <c r="F46" i="2" s="1"/>
  <c r="D45" i="2"/>
  <c r="F45" i="2" s="1"/>
  <c r="D41" i="2"/>
  <c r="F41" i="2" s="1"/>
  <c r="D40" i="2"/>
  <c r="F40" i="2" s="1"/>
  <c r="D14" i="3"/>
  <c r="F14" i="3" s="1"/>
  <c r="D13" i="3"/>
  <c r="F13" i="3" s="1"/>
  <c r="G13" i="3" s="1"/>
  <c r="D12" i="3"/>
  <c r="F12" i="3" s="1"/>
  <c r="D10" i="3"/>
  <c r="F10" i="3" s="1"/>
  <c r="G10" i="3" s="1"/>
  <c r="D9" i="3"/>
  <c r="F9" i="3" s="1"/>
  <c r="D8" i="3"/>
  <c r="F8" i="3" s="1"/>
  <c r="D7" i="3"/>
  <c r="F7" i="3" s="1"/>
  <c r="H7" i="3" s="1"/>
  <c r="D76" i="2"/>
  <c r="F76" i="2" s="1"/>
  <c r="D75" i="2"/>
  <c r="F75" i="2" s="1"/>
  <c r="D73" i="2"/>
  <c r="F73" i="2" s="1"/>
  <c r="D24" i="2"/>
  <c r="F24" i="2" s="1"/>
  <c r="D23" i="2"/>
  <c r="F23" i="2" s="1"/>
  <c r="D19" i="2"/>
  <c r="F19" i="2" s="1"/>
  <c r="D18" i="2"/>
  <c r="F18" i="2" s="1"/>
  <c r="D17" i="2"/>
  <c r="F17" i="2" s="1"/>
  <c r="D16" i="2"/>
  <c r="F16" i="2" s="1"/>
  <c r="H26" i="2"/>
  <c r="G26" i="2"/>
  <c r="D161" i="2"/>
  <c r="F161" i="2" s="1"/>
  <c r="D160" i="2"/>
  <c r="F160" i="2" s="1"/>
  <c r="D159" i="2"/>
  <c r="F159" i="2" s="1"/>
  <c r="D158" i="2"/>
  <c r="F158" i="2" s="1"/>
  <c r="D156" i="2"/>
  <c r="F156" i="2" s="1"/>
  <c r="D155" i="2"/>
  <c r="F155" i="2" s="1"/>
  <c r="D154" i="2"/>
  <c r="F154" i="2" s="1"/>
  <c r="D153" i="2"/>
  <c r="F153" i="2" s="1"/>
  <c r="D149" i="2"/>
  <c r="F149" i="2" s="1"/>
  <c r="D148" i="2"/>
  <c r="F148" i="2" s="1"/>
  <c r="D147" i="2"/>
  <c r="F147" i="2" s="1"/>
  <c r="D146" i="2"/>
  <c r="F146" i="2" s="1"/>
  <c r="D144" i="2"/>
  <c r="F144" i="2" s="1"/>
  <c r="D143" i="2"/>
  <c r="F143" i="2" s="1"/>
  <c r="D141" i="2"/>
  <c r="F141" i="2" s="1"/>
  <c r="D140" i="2"/>
  <c r="F140" i="2" s="1"/>
  <c r="D139" i="2"/>
  <c r="F139" i="2" s="1"/>
  <c r="D138" i="2"/>
  <c r="F138" i="2" s="1"/>
  <c r="D136" i="2"/>
  <c r="F136" i="2" s="1"/>
  <c r="D135" i="2"/>
  <c r="F135" i="2" s="1"/>
  <c r="D134" i="2"/>
  <c r="F134" i="2" s="1"/>
  <c r="D133" i="2"/>
  <c r="F133" i="2" s="1"/>
  <c r="D131" i="2"/>
  <c r="F131" i="2" s="1"/>
  <c r="D130" i="2"/>
  <c r="F130" i="2" s="1"/>
  <c r="D129" i="2"/>
  <c r="F129" i="2" s="1"/>
  <c r="D128" i="2"/>
  <c r="F128" i="2" s="1"/>
  <c r="D118" i="2"/>
  <c r="F118" i="2" s="1"/>
  <c r="D117" i="2"/>
  <c r="F117" i="2" s="1"/>
  <c r="D115" i="2"/>
  <c r="F115" i="2" s="1"/>
  <c r="D114" i="2"/>
  <c r="F114" i="2" s="1"/>
  <c r="F109" i="2"/>
  <c r="D98" i="2"/>
  <c r="F98" i="2" s="1"/>
  <c r="D97" i="2"/>
  <c r="F97" i="2" s="1"/>
  <c r="D88" i="2"/>
  <c r="F88" i="2" s="1"/>
  <c r="D87" i="2"/>
  <c r="F87" i="2" s="1"/>
  <c r="D84" i="2"/>
  <c r="F84" i="2" s="1"/>
  <c r="D83" i="2"/>
  <c r="F83" i="2" s="1"/>
  <c r="D81" i="2"/>
  <c r="F81" i="2" s="1"/>
  <c r="D80" i="2"/>
  <c r="F80" i="2" s="1"/>
  <c r="D79" i="2"/>
  <c r="F79" i="2" s="1"/>
  <c r="D78" i="2"/>
  <c r="F78" i="2" s="1"/>
  <c r="D74" i="2"/>
  <c r="F74" i="2" s="1"/>
  <c r="D70" i="2"/>
  <c r="F70" i="2" s="1"/>
  <c r="D69" i="2"/>
  <c r="F69" i="2" s="1"/>
  <c r="D68" i="2"/>
  <c r="F68" i="2" s="1"/>
  <c r="D67" i="2"/>
  <c r="F67" i="2" s="1"/>
  <c r="D65" i="2"/>
  <c r="F65" i="2" s="1"/>
  <c r="D64" i="2"/>
  <c r="F64" i="2" s="1"/>
  <c r="D63" i="2"/>
  <c r="F63" i="2" s="1"/>
  <c r="D62" i="2"/>
  <c r="F62" i="2" s="1"/>
  <c r="D59" i="2"/>
  <c r="F59" i="2" s="1"/>
  <c r="D58" i="2"/>
  <c r="F58" i="2" s="1"/>
  <c r="D57" i="2"/>
  <c r="F57" i="2" s="1"/>
  <c r="D56" i="2"/>
  <c r="F56" i="2" s="1"/>
  <c r="D53" i="2"/>
  <c r="F53" i="2" s="1"/>
  <c r="D52" i="2"/>
  <c r="F52" i="2" s="1"/>
  <c r="D44" i="2"/>
  <c r="F44" i="2" s="1"/>
  <c r="D43" i="2"/>
  <c r="F43" i="2" s="1"/>
  <c r="D39" i="2"/>
  <c r="F39" i="2" s="1"/>
  <c r="D38" i="2"/>
  <c r="F38" i="2" s="1"/>
  <c r="D34" i="2"/>
  <c r="F34" i="2" s="1"/>
  <c r="D33" i="2"/>
  <c r="F33" i="2" s="1"/>
  <c r="D32" i="2"/>
  <c r="F32" i="2" s="1"/>
  <c r="D31" i="2"/>
  <c r="F31" i="2" s="1"/>
  <c r="D29" i="2"/>
  <c r="F29" i="2" s="1"/>
  <c r="D28" i="2"/>
  <c r="F28" i="2" s="1"/>
  <c r="D27" i="2"/>
  <c r="F27" i="2" s="1"/>
  <c r="D26" i="2"/>
  <c r="D14" i="2"/>
  <c r="F14" i="2" s="1"/>
  <c r="D13" i="2"/>
  <c r="F13" i="2" s="1"/>
  <c r="I97" i="2" l="1"/>
  <c r="I161" i="2"/>
  <c r="I130" i="2"/>
  <c r="I140" i="2"/>
  <c r="H73" i="2"/>
  <c r="H104" i="2"/>
  <c r="I104" i="2"/>
  <c r="G46" i="2"/>
  <c r="G93" i="2"/>
  <c r="I93" i="2"/>
  <c r="I154" i="2"/>
  <c r="G75" i="2"/>
  <c r="I75" i="2" s="1"/>
  <c r="G105" i="2"/>
  <c r="I105" i="2" s="1"/>
  <c r="G125" i="2"/>
  <c r="I125" i="2" s="1"/>
  <c r="G87" i="2"/>
  <c r="G88" i="2"/>
  <c r="G44" i="2"/>
  <c r="I44" i="2" s="1"/>
  <c r="I129" i="2"/>
  <c r="I149" i="2"/>
  <c r="I56" i="2"/>
  <c r="I155" i="2"/>
  <c r="I76" i="2"/>
  <c r="H40" i="2"/>
  <c r="G108" i="2"/>
  <c r="I108" i="2"/>
  <c r="I70" i="2"/>
  <c r="I19" i="2"/>
  <c r="G92" i="2"/>
  <c r="I92" i="2"/>
  <c r="H14" i="2"/>
  <c r="I14" i="2"/>
  <c r="I134" i="2"/>
  <c r="I156" i="2"/>
  <c r="H17" i="2"/>
  <c r="H41" i="2"/>
  <c r="I41" i="2"/>
  <c r="G111" i="2"/>
  <c r="I111" i="2"/>
  <c r="G90" i="2"/>
  <c r="I78" i="2"/>
  <c r="I139" i="2"/>
  <c r="I33" i="2"/>
  <c r="I135" i="2"/>
  <c r="I158" i="2"/>
  <c r="G112" i="2"/>
  <c r="G124" i="2"/>
  <c r="H124" i="2"/>
  <c r="I124" i="2" s="1"/>
  <c r="H120" i="2"/>
  <c r="I120" i="2" s="1"/>
  <c r="G120" i="2"/>
  <c r="H8" i="3"/>
  <c r="G8" i="3"/>
  <c r="H10" i="3"/>
  <c r="G7" i="3"/>
  <c r="G91" i="2"/>
  <c r="I91" i="2" s="1"/>
  <c r="H91" i="2"/>
  <c r="H90" i="2"/>
  <c r="I90" i="2" s="1"/>
  <c r="G9" i="3"/>
  <c r="H9" i="3"/>
  <c r="G126" i="2"/>
  <c r="I126" i="2" s="1"/>
  <c r="H126" i="2"/>
  <c r="H125" i="2"/>
  <c r="G123" i="2"/>
  <c r="I123" i="2" s="1"/>
  <c r="H123" i="2"/>
  <c r="G119" i="2"/>
  <c r="I119" i="2" s="1"/>
  <c r="H119" i="2"/>
  <c r="H108" i="2"/>
  <c r="H111" i="2"/>
  <c r="H112" i="2"/>
  <c r="I112" i="2" s="1"/>
  <c r="G104" i="2"/>
  <c r="H105" i="2"/>
  <c r="H87" i="2"/>
  <c r="I87" i="2" s="1"/>
  <c r="H88" i="2"/>
  <c r="I88" i="2" s="1"/>
  <c r="H92" i="2"/>
  <c r="H93" i="2"/>
  <c r="G43" i="2"/>
  <c r="I43" i="2" s="1"/>
  <c r="H43" i="2"/>
  <c r="G45" i="2"/>
  <c r="I45" i="2" s="1"/>
  <c r="H45" i="2"/>
  <c r="G40" i="2"/>
  <c r="I40" i="2" s="1"/>
  <c r="H44" i="2"/>
  <c r="H46" i="2"/>
  <c r="I46" i="2" s="1"/>
  <c r="G41" i="2"/>
  <c r="H13" i="3"/>
  <c r="H12" i="3"/>
  <c r="G12" i="3"/>
  <c r="G14" i="3"/>
  <c r="H14" i="3"/>
  <c r="G73" i="2"/>
  <c r="I73" i="2" s="1"/>
  <c r="G76" i="2"/>
  <c r="H76" i="2"/>
  <c r="H75" i="2"/>
  <c r="H24" i="2"/>
  <c r="G24" i="2"/>
  <c r="I24" i="2" s="1"/>
  <c r="H23" i="2"/>
  <c r="G23" i="2"/>
  <c r="I23" i="2" s="1"/>
  <c r="H16" i="2"/>
  <c r="I16" i="2" s="1"/>
  <c r="G16" i="2"/>
  <c r="H19" i="2"/>
  <c r="G19" i="2"/>
  <c r="G18" i="2"/>
  <c r="I18" i="2" s="1"/>
  <c r="H18" i="2"/>
  <c r="G17" i="2"/>
  <c r="I17" i="2" s="1"/>
  <c r="H29" i="2"/>
  <c r="G29" i="2"/>
  <c r="I29" i="2" s="1"/>
  <c r="H34" i="2"/>
  <c r="G34" i="2"/>
  <c r="I34" i="2" s="1"/>
  <c r="H57" i="2"/>
  <c r="G57" i="2"/>
  <c r="I57" i="2" s="1"/>
  <c r="H63" i="2"/>
  <c r="G63" i="2"/>
  <c r="I63" i="2" s="1"/>
  <c r="H68" i="2"/>
  <c r="G68" i="2"/>
  <c r="I68" i="2" s="1"/>
  <c r="H78" i="2"/>
  <c r="G78" i="2"/>
  <c r="H83" i="2"/>
  <c r="G83" i="2"/>
  <c r="I83" i="2" s="1"/>
  <c r="H97" i="2"/>
  <c r="G97" i="2"/>
  <c r="H115" i="2"/>
  <c r="G115" i="2"/>
  <c r="I115" i="2" s="1"/>
  <c r="H129" i="2"/>
  <c r="G129" i="2"/>
  <c r="H134" i="2"/>
  <c r="G134" i="2"/>
  <c r="H139" i="2"/>
  <c r="G139" i="2"/>
  <c r="H144" i="2"/>
  <c r="G144" i="2"/>
  <c r="I144" i="2" s="1"/>
  <c r="H149" i="2"/>
  <c r="G149" i="2"/>
  <c r="H156" i="2"/>
  <c r="G156" i="2"/>
  <c r="H161" i="2"/>
  <c r="G161" i="2"/>
  <c r="H28" i="2"/>
  <c r="G28" i="2"/>
  <c r="I28" i="2" s="1"/>
  <c r="H33" i="2"/>
  <c r="G33" i="2"/>
  <c r="H56" i="2"/>
  <c r="G56" i="2"/>
  <c r="H62" i="2"/>
  <c r="G62" i="2"/>
  <c r="I62" i="2" s="1"/>
  <c r="H67" i="2"/>
  <c r="G67" i="2"/>
  <c r="I67" i="2" s="1"/>
  <c r="H74" i="2"/>
  <c r="G74" i="2"/>
  <c r="I74" i="2" s="1"/>
  <c r="H81" i="2"/>
  <c r="G81" i="2"/>
  <c r="I81" i="2" s="1"/>
  <c r="H114" i="2"/>
  <c r="G114" i="2"/>
  <c r="I114" i="2" s="1"/>
  <c r="H128" i="2"/>
  <c r="G128" i="2"/>
  <c r="I128" i="2" s="1"/>
  <c r="H133" i="2"/>
  <c r="G133" i="2"/>
  <c r="I133" i="2" s="1"/>
  <c r="H138" i="2"/>
  <c r="G138" i="2"/>
  <c r="I138" i="2" s="1"/>
  <c r="H143" i="2"/>
  <c r="G143" i="2"/>
  <c r="I143" i="2" s="1"/>
  <c r="H148" i="2"/>
  <c r="G148" i="2"/>
  <c r="I148" i="2" s="1"/>
  <c r="H155" i="2"/>
  <c r="G155" i="2"/>
  <c r="H160" i="2"/>
  <c r="G160" i="2"/>
  <c r="I160" i="2" s="1"/>
  <c r="G27" i="2"/>
  <c r="H27" i="2"/>
  <c r="I27" i="2" s="1"/>
  <c r="H32" i="2"/>
  <c r="G32" i="2"/>
  <c r="I32" i="2" s="1"/>
  <c r="H39" i="2"/>
  <c r="G39" i="2"/>
  <c r="I39" i="2" s="1"/>
  <c r="H53" i="2"/>
  <c r="G53" i="2"/>
  <c r="I53" i="2" s="1"/>
  <c r="H59" i="2"/>
  <c r="G59" i="2"/>
  <c r="I59" i="2" s="1"/>
  <c r="G65" i="2"/>
  <c r="I65" i="2" s="1"/>
  <c r="H65" i="2"/>
  <c r="H70" i="2"/>
  <c r="G70" i="2"/>
  <c r="H80" i="2"/>
  <c r="G80" i="2"/>
  <c r="I80" i="2" s="1"/>
  <c r="G109" i="2"/>
  <c r="I109" i="2" s="1"/>
  <c r="H109" i="2"/>
  <c r="H118" i="2"/>
  <c r="G118" i="2"/>
  <c r="I118" i="2" s="1"/>
  <c r="H131" i="2"/>
  <c r="G131" i="2"/>
  <c r="I131" i="2" s="1"/>
  <c r="G136" i="2"/>
  <c r="I136" i="2" s="1"/>
  <c r="H136" i="2"/>
  <c r="H141" i="2"/>
  <c r="G141" i="2"/>
  <c r="I141" i="2" s="1"/>
  <c r="H147" i="2"/>
  <c r="G147" i="2"/>
  <c r="I147" i="2" s="1"/>
  <c r="G154" i="2"/>
  <c r="H154" i="2"/>
  <c r="H159" i="2"/>
  <c r="G159" i="2"/>
  <c r="I159" i="2" s="1"/>
  <c r="H31" i="2"/>
  <c r="G31" i="2"/>
  <c r="I31" i="2" s="1"/>
  <c r="H38" i="2"/>
  <c r="G38" i="2"/>
  <c r="I38" i="2" s="1"/>
  <c r="H52" i="2"/>
  <c r="G52" i="2"/>
  <c r="I52" i="2" s="1"/>
  <c r="H58" i="2"/>
  <c r="G58" i="2"/>
  <c r="I58" i="2" s="1"/>
  <c r="H64" i="2"/>
  <c r="G64" i="2"/>
  <c r="I64" i="2" s="1"/>
  <c r="H69" i="2"/>
  <c r="G69" i="2"/>
  <c r="I69" i="2" s="1"/>
  <c r="H79" i="2"/>
  <c r="G79" i="2"/>
  <c r="I79" i="2" s="1"/>
  <c r="H84" i="2"/>
  <c r="G84" i="2"/>
  <c r="I84" i="2" s="1"/>
  <c r="H98" i="2"/>
  <c r="G98" i="2"/>
  <c r="I98" i="2" s="1"/>
  <c r="H117" i="2"/>
  <c r="G117" i="2"/>
  <c r="I117" i="2" s="1"/>
  <c r="H130" i="2"/>
  <c r="G130" i="2"/>
  <c r="H135" i="2"/>
  <c r="G135" i="2"/>
  <c r="H140" i="2"/>
  <c r="G140" i="2"/>
  <c r="H146" i="2"/>
  <c r="G146" i="2"/>
  <c r="I146" i="2" s="1"/>
  <c r="H153" i="2"/>
  <c r="G153" i="2"/>
  <c r="I153" i="2" s="1"/>
  <c r="H158" i="2"/>
  <c r="G158" i="2"/>
  <c r="G14" i="2"/>
  <c r="G13" i="2"/>
  <c r="I13" i="2" s="1"/>
  <c r="H13" i="2"/>
  <c r="F163" i="2" l="1"/>
  <c r="G15" i="3"/>
  <c r="I163" i="2" l="1"/>
  <c r="I15" i="3"/>
  <c r="F164" i="2"/>
  <c r="J168" i="2" l="1"/>
  <c r="B2" i="5" s="1"/>
  <c r="B4" i="5"/>
  <c r="I164" i="2"/>
  <c r="I166" i="2" s="1"/>
  <c r="B5" i="5" s="1"/>
</calcChain>
</file>

<file path=xl/sharedStrings.xml><?xml version="1.0" encoding="utf-8"?>
<sst xmlns="http://schemas.openxmlformats.org/spreadsheetml/2006/main" count="334" uniqueCount="206">
  <si>
    <t>N/A</t>
  </si>
  <si>
    <t>(E)</t>
  </si>
  <si>
    <t>Burden Item</t>
  </si>
  <si>
    <t>(B)</t>
  </si>
  <si>
    <t>(C)</t>
  </si>
  <si>
    <t>(D)</t>
  </si>
  <si>
    <t>1. Applications</t>
  </si>
  <si>
    <t>2. Survey and Studies</t>
  </si>
  <si>
    <t>3. Reporting Requirements</t>
  </si>
  <si>
    <t xml:space="preserve">     E. Write report</t>
  </si>
  <si>
    <t xml:space="preserve">                 Polycarbonates (PC)</t>
  </si>
  <si>
    <t xml:space="preserve">                 Acrylic and Modacrylic Fibers (AMF)</t>
  </si>
  <si>
    <t xml:space="preserve">                 Acetal Resins (AR)</t>
  </si>
  <si>
    <t xml:space="preserve">                 Hydrogen Fluoride (HF)</t>
  </si>
  <si>
    <t>REPORTING SUBTOTAL (Rounded)</t>
  </si>
  <si>
    <t>4.  Recordkeeping Requirements</t>
  </si>
  <si>
    <t xml:space="preserve">     C. Implementation activities</t>
  </si>
  <si>
    <t xml:space="preserve">            Control equipment inspections</t>
  </si>
  <si>
    <t xml:space="preserve">                 a. Tanks</t>
  </si>
  <si>
    <t xml:space="preserve">                        Polycarbonates (PC)</t>
  </si>
  <si>
    <t xml:space="preserve">                        Acrylic and Modacrylic Fibers (AMF)</t>
  </si>
  <si>
    <t xml:space="preserve">                        Acetal Resins (AR)</t>
  </si>
  <si>
    <t xml:space="preserve">                        Hydrogen Fluoride (HF)</t>
  </si>
  <si>
    <t xml:space="preserve">                 b. Closed-vent systems</t>
  </si>
  <si>
    <t xml:space="preserve">            Control equipment leak monitoring</t>
  </si>
  <si>
    <t xml:space="preserve">                 a. Cover vented to control device</t>
  </si>
  <si>
    <t xml:space="preserve">                 a. Closed vent system</t>
  </si>
  <si>
    <t xml:space="preserve">            Control devices</t>
  </si>
  <si>
    <t xml:space="preserve">                 b. Operate and maintain CMS</t>
  </si>
  <si>
    <t xml:space="preserve">            Pressure relief devices</t>
  </si>
  <si>
    <t xml:space="preserve">            Leak detection and repair program</t>
  </si>
  <si>
    <t xml:space="preserve">                 b. Perform monitoring/repairs</t>
  </si>
  <si>
    <t xml:space="preserve">            Container vapor tightness certification</t>
  </si>
  <si>
    <t xml:space="preserve">     D. Develop Record System</t>
  </si>
  <si>
    <t xml:space="preserve">     E. Record All Information Required by Standards</t>
  </si>
  <si>
    <t xml:space="preserve">            Control device CMS</t>
  </si>
  <si>
    <t xml:space="preserve">     F. Time to Train Personnel</t>
  </si>
  <si>
    <t xml:space="preserve">            Material determination methods</t>
  </si>
  <si>
    <t xml:space="preserve">            Container leak tight method</t>
  </si>
  <si>
    <t xml:space="preserve"> </t>
  </si>
  <si>
    <t>NESHAP for Source Categories: Generic Maximum Achievable Control Technology Standards for Acetal Resin; Acrylic and Modacrylic Fiber; Hydrogen Fluoride and Polycarbonate Production (40 CFR Part 63, Subpart YY) (Renewal)</t>
  </si>
  <si>
    <t>N/A = Not Applicable.</t>
  </si>
  <si>
    <t>Assumptions:</t>
  </si>
  <si>
    <t>REPORT REVIEW</t>
  </si>
  <si>
    <t xml:space="preserve">          a. Periodic reports</t>
  </si>
  <si>
    <r>
      <t xml:space="preserve">Table 2: </t>
    </r>
    <r>
      <rPr>
        <b/>
        <sz val="12"/>
        <color theme="1"/>
        <rFont val="Times New Roman"/>
        <family val="1"/>
      </rPr>
      <t>Average Annual EPA Burden and Cost –</t>
    </r>
    <r>
      <rPr>
        <b/>
        <sz val="12"/>
        <color rgb="FF000000"/>
        <rFont val="Times New Roman"/>
        <family val="1"/>
      </rPr>
      <t xml:space="preserve"> </t>
    </r>
    <r>
      <rPr>
        <b/>
        <sz val="12"/>
        <color theme="1"/>
        <rFont val="Times New Roman"/>
        <family val="1"/>
      </rPr>
      <t>NESHAP for Source Categories: Generic Maximum Achievable Control Technology Standards for Acetal Resin; Acrylic and Modacrylic Fiber; Hydrogen Fluoride and Polycarbonate Production (40 CFR Part 63, Subpart YY) (Renewal)</t>
    </r>
  </si>
  <si>
    <t>Assumptions</t>
  </si>
  <si>
    <t xml:space="preserve">            Initial notification requirements for pressure relief devices</t>
  </si>
  <si>
    <t xml:space="preserve">     B. Plan activities</t>
  </si>
  <si>
    <t xml:space="preserve">                 a. Initial requirements design analysis, performance test</t>
  </si>
  <si>
    <t xml:space="preserve">                 a. Initial requirements: Identify all affected streams</t>
  </si>
  <si>
    <t xml:space="preserve">            Control equipment</t>
  </si>
  <si>
    <t xml:space="preserve">     A. Familiarize with Rule Requirements</t>
  </si>
  <si>
    <t xml:space="preserve">                 Acetal Resins (AR) </t>
  </si>
  <si>
    <t xml:space="preserve">                 Hydrogen Fluoride (HF) </t>
  </si>
  <si>
    <t>hr/response</t>
  </si>
  <si>
    <t>Capital/Startup and Operation and Maintenance (O&amp;M) Costs</t>
  </si>
  <si>
    <t>PC (O&amp;M)</t>
  </si>
  <si>
    <t>PC (PRD)</t>
  </si>
  <si>
    <t>PC (LDAR)</t>
  </si>
  <si>
    <t>AMF (O&amp;M)</t>
  </si>
  <si>
    <t>AMF (PRD)</t>
  </si>
  <si>
    <t>AMF (LDAR)</t>
  </si>
  <si>
    <t>Total (rounded)</t>
  </si>
  <si>
    <r>
      <rPr>
        <vertAlign val="superscript"/>
        <sz val="9"/>
        <color theme="1"/>
        <rFont val="Calibri"/>
        <family val="2"/>
      </rPr>
      <t>a</t>
    </r>
    <r>
      <rPr>
        <sz val="9"/>
        <color theme="1"/>
        <rFont val="Calibri"/>
        <family val="2"/>
      </rPr>
      <t xml:space="preserve"> Estimate of burden for each activity, technical hours only.</t>
    </r>
  </si>
  <si>
    <r>
      <rPr>
        <vertAlign val="superscript"/>
        <sz val="9"/>
        <color theme="1"/>
        <rFont val="Calibri"/>
        <family val="2"/>
      </rPr>
      <t>b</t>
    </r>
    <r>
      <rPr>
        <sz val="9"/>
        <color theme="1"/>
        <rFont val="Calibri"/>
        <family val="2"/>
      </rPr>
      <t xml:space="preserve"> Estimate based on average facilities. </t>
    </r>
  </si>
  <si>
    <r>
      <rPr>
        <vertAlign val="superscript"/>
        <sz val="9"/>
        <color theme="1"/>
        <rFont val="Calibri"/>
        <family val="2"/>
      </rPr>
      <t>c</t>
    </r>
    <r>
      <rPr>
        <sz val="9"/>
        <color theme="1"/>
        <rFont val="Calibri"/>
        <family val="2"/>
      </rPr>
      <t xml:space="preserve"> We have assumed that there are 7 existing sources (3 PC, 1 AMF, 2 AR, and 1 HF) and that no additional new sources will become subject to the rule over the next three years.</t>
    </r>
  </si>
  <si>
    <r>
      <rPr>
        <vertAlign val="superscript"/>
        <sz val="9"/>
        <color theme="1"/>
        <rFont val="Calibri"/>
        <family val="2"/>
      </rPr>
      <t>f</t>
    </r>
    <r>
      <rPr>
        <sz val="9"/>
        <color theme="1"/>
        <rFont val="Calibri"/>
        <family val="2"/>
      </rPr>
      <t xml:space="preserve"> Initial notification requirements include: initial notifications, initial compliance determination, and initial performance tests.</t>
    </r>
  </si>
  <si>
    <r>
      <rPr>
        <vertAlign val="superscript"/>
        <sz val="9"/>
        <color theme="1"/>
        <rFont val="Calibri"/>
        <family val="2"/>
      </rPr>
      <t>g</t>
    </r>
    <r>
      <rPr>
        <sz val="9"/>
        <color theme="1"/>
        <rFont val="Calibri"/>
        <family val="2"/>
      </rPr>
      <t xml:space="preserve">  All major sources except for those in the PC and AMF subcategories must submit startup, shutdown, malfunction reports semiannually when actions are taken in the event of a startup, shutdown, or malfunction that are consistent with the source’s SSM plans.  Sources can submit this information with the periodic reports.</t>
    </r>
  </si>
  <si>
    <r>
      <rPr>
        <vertAlign val="superscript"/>
        <sz val="9"/>
        <color theme="1"/>
        <rFont val="Calibri"/>
        <family val="2"/>
      </rPr>
      <t>h</t>
    </r>
    <r>
      <rPr>
        <sz val="9"/>
        <color theme="1"/>
        <rFont val="Calibri"/>
        <family val="2"/>
      </rPr>
      <t xml:space="preserve"> The rules requires that all sources submit periodic reports (semiannually or according to the schedule for Title V).</t>
    </r>
  </si>
  <si>
    <r>
      <rPr>
        <vertAlign val="superscript"/>
        <sz val="10"/>
        <color theme="1"/>
        <rFont val="Calibri"/>
        <family val="2"/>
        <scheme val="minor"/>
      </rPr>
      <t>f</t>
    </r>
    <r>
      <rPr>
        <sz val="10"/>
        <color theme="1"/>
        <rFont val="Calibri"/>
        <family val="2"/>
        <scheme val="minor"/>
      </rPr>
      <t xml:space="preserve"> The equipment leak standards require the submittal of an initial report and semiannual report of leak detection and repair (LDAR) program experiencing any changes to the processes, monitoring frequency and initiation of a quality improvement program.  We have assumed that sources are submitting the required LDAR information with the periodic reports.</t>
    </r>
  </si>
  <si>
    <r>
      <rPr>
        <vertAlign val="superscript"/>
        <sz val="10"/>
        <color theme="1"/>
        <rFont val="Calibri"/>
        <family val="2"/>
      </rPr>
      <t>d</t>
    </r>
    <r>
      <rPr>
        <sz val="10"/>
        <color theme="1"/>
        <rFont val="Calibri"/>
        <family val="2"/>
      </rPr>
      <t xml:space="preserve"> We have assumed that the Agency will not have additional burden from sources conducting performance tests due to a process change that may or may not result in the source meeting additional requirements.</t>
    </r>
  </si>
  <si>
    <r>
      <rPr>
        <vertAlign val="superscript"/>
        <sz val="10"/>
        <color theme="1"/>
        <rFont val="Calibri"/>
        <family val="2"/>
      </rPr>
      <t>a</t>
    </r>
    <r>
      <rPr>
        <sz val="10"/>
        <color theme="1"/>
        <rFont val="Calibri"/>
        <family val="2"/>
      </rPr>
      <t xml:space="preserve"> We have assumed that there are 7 existing sources (3 PC, 1 AMF, 2 AR, and 1 HF) and that no additional new sources will become subject to the rule over the next three years. </t>
    </r>
  </si>
  <si>
    <r>
      <t>(A)
Person-hours per occurrence</t>
    </r>
    <r>
      <rPr>
        <b/>
        <vertAlign val="superscript"/>
        <sz val="10"/>
        <color theme="1"/>
        <rFont val="Calibri"/>
        <family val="2"/>
      </rPr>
      <t>a</t>
    </r>
  </si>
  <si>
    <r>
      <t>(B)
No. of occurrences per source per year</t>
    </r>
    <r>
      <rPr>
        <b/>
        <vertAlign val="superscript"/>
        <sz val="10"/>
        <color theme="1"/>
        <rFont val="Calibri"/>
        <family val="2"/>
      </rPr>
      <t>b</t>
    </r>
  </si>
  <si>
    <t>(C)
Person-hours per source per year
(C=AxB)</t>
  </si>
  <si>
    <r>
      <t>(D)
Respondents per year</t>
    </r>
    <r>
      <rPr>
        <b/>
        <vertAlign val="superscript"/>
        <sz val="10"/>
        <color theme="1"/>
        <rFont val="Calibri"/>
        <family val="2"/>
      </rPr>
      <t>c</t>
    </r>
  </si>
  <si>
    <t>(E)
Technical person-hours per year
(E=CxD)</t>
  </si>
  <si>
    <t>(F)
Management person-hours per year
(Ex0.05)</t>
  </si>
  <si>
    <t>(G)
Clerical person-hours per year
(Ex0.1)</t>
  </si>
  <si>
    <r>
      <t>(H)
Cost,$</t>
    </r>
    <r>
      <rPr>
        <b/>
        <vertAlign val="superscript"/>
        <sz val="10"/>
        <color theme="1"/>
        <rFont val="Calibri"/>
        <family val="2"/>
      </rPr>
      <t>d</t>
    </r>
  </si>
  <si>
    <t>See 4C</t>
  </si>
  <si>
    <t>(A)
EPA person-hours per occurrence</t>
  </si>
  <si>
    <t>(B)
No. of occurrences per plant per year</t>
  </si>
  <si>
    <t>(C)
EPA person-hours per plant per year (C=AxB)</t>
  </si>
  <si>
    <r>
      <t xml:space="preserve">(D)
Plants per year </t>
    </r>
    <r>
      <rPr>
        <b/>
        <vertAlign val="superscript"/>
        <sz val="10"/>
        <color theme="1"/>
        <rFont val="Calibri"/>
        <family val="2"/>
      </rPr>
      <t>a</t>
    </r>
  </si>
  <si>
    <t>(E)
Technical person-hours per year (E=CxD)</t>
  </si>
  <si>
    <t>(F)
Management person-hours per year (Ex0.05)</t>
  </si>
  <si>
    <t>(G)
Clerical person-hours per year (Ex0.1)</t>
  </si>
  <si>
    <r>
      <t>(H)
Agency Cost, $</t>
    </r>
    <r>
      <rPr>
        <b/>
        <vertAlign val="superscript"/>
        <sz val="10"/>
        <color theme="1"/>
        <rFont val="Calibri"/>
        <family val="2"/>
      </rPr>
      <t>b</t>
    </r>
  </si>
  <si>
    <r>
      <t xml:space="preserve">          a. Initial notification </t>
    </r>
    <r>
      <rPr>
        <vertAlign val="superscript"/>
        <sz val="10"/>
        <color theme="1"/>
        <rFont val="Calibri"/>
        <family val="2"/>
      </rPr>
      <t>c</t>
    </r>
  </si>
  <si>
    <r>
      <t xml:space="preserve">          b. Performance test </t>
    </r>
    <r>
      <rPr>
        <vertAlign val="superscript"/>
        <sz val="10"/>
        <color theme="1"/>
        <rFont val="Calibri"/>
        <family val="2"/>
      </rPr>
      <t>c, d</t>
    </r>
  </si>
  <si>
    <r>
      <t xml:space="preserve">          c. Compliance status </t>
    </r>
    <r>
      <rPr>
        <vertAlign val="superscript"/>
        <sz val="10"/>
        <color theme="1"/>
        <rFont val="Calibri"/>
        <family val="2"/>
      </rPr>
      <t>e</t>
    </r>
  </si>
  <si>
    <r>
      <t xml:space="preserve">          d. Performance test reports </t>
    </r>
    <r>
      <rPr>
        <vertAlign val="superscript"/>
        <sz val="10"/>
        <color theme="1"/>
        <rFont val="Calibri"/>
        <family val="2"/>
      </rPr>
      <t>c, d</t>
    </r>
  </si>
  <si>
    <r>
      <t xml:space="preserve">          b. Leak detection and repair reports </t>
    </r>
    <r>
      <rPr>
        <vertAlign val="superscript"/>
        <sz val="10"/>
        <color theme="1"/>
        <rFont val="Calibri"/>
        <family val="2"/>
      </rPr>
      <t>C, f</t>
    </r>
  </si>
  <si>
    <r>
      <t xml:space="preserve">          c. Startup, shutdown, malfunction reports </t>
    </r>
    <r>
      <rPr>
        <vertAlign val="superscript"/>
        <sz val="10"/>
        <color theme="1"/>
        <rFont val="Calibri"/>
        <family val="2"/>
      </rPr>
      <t>c, g</t>
    </r>
  </si>
  <si>
    <r>
      <t xml:space="preserve">     A. Familiarize with Rule Requirements </t>
    </r>
    <r>
      <rPr>
        <vertAlign val="superscript"/>
        <sz val="10"/>
        <color theme="1"/>
        <rFont val="Calibri"/>
        <family val="2"/>
      </rPr>
      <t>e</t>
    </r>
  </si>
  <si>
    <r>
      <t xml:space="preserve">     B. Required Activities for PC, AMF, AR, HF </t>
    </r>
    <r>
      <rPr>
        <vertAlign val="superscript"/>
        <sz val="10"/>
        <color theme="1"/>
        <rFont val="Calibri"/>
        <family val="2"/>
      </rPr>
      <t>e</t>
    </r>
  </si>
  <si>
    <r>
      <t xml:space="preserve">     C. Create Information for PC, AMF, AR, HF</t>
    </r>
    <r>
      <rPr>
        <vertAlign val="superscript"/>
        <sz val="10"/>
        <color theme="1"/>
        <rFont val="Calibri"/>
        <family val="2"/>
      </rPr>
      <t xml:space="preserve"> e</t>
    </r>
  </si>
  <si>
    <r>
      <t xml:space="preserve">     D. Gather Information for PC, AMF, AR, HF </t>
    </r>
    <r>
      <rPr>
        <vertAlign val="superscript"/>
        <sz val="10"/>
        <color theme="1"/>
        <rFont val="Calibri"/>
        <family val="2"/>
      </rPr>
      <t>e</t>
    </r>
  </si>
  <si>
    <r>
      <t xml:space="preserve">            General initial notification requirements</t>
    </r>
    <r>
      <rPr>
        <vertAlign val="superscript"/>
        <sz val="10"/>
        <color theme="1"/>
        <rFont val="Calibri"/>
        <family val="2"/>
      </rPr>
      <t>e,  f</t>
    </r>
  </si>
  <si>
    <r>
      <t xml:space="preserve">            Startup, shutdown and malfunction reports</t>
    </r>
    <r>
      <rPr>
        <vertAlign val="superscript"/>
        <sz val="10"/>
        <color theme="1"/>
        <rFont val="Calibri"/>
        <family val="2"/>
      </rPr>
      <t>g</t>
    </r>
  </si>
  <si>
    <r>
      <t xml:space="preserve">            Periodic reports</t>
    </r>
    <r>
      <rPr>
        <vertAlign val="superscript"/>
        <sz val="10"/>
        <color theme="1"/>
        <rFont val="Calibri"/>
        <family val="2"/>
      </rPr>
      <t xml:space="preserve"> h</t>
    </r>
  </si>
  <si>
    <r>
      <t xml:space="preserve">            Leak detection and repair reporting</t>
    </r>
    <r>
      <rPr>
        <vertAlign val="superscript"/>
        <sz val="10"/>
        <color theme="1"/>
        <rFont val="Calibri"/>
        <family val="2"/>
      </rPr>
      <t>i</t>
    </r>
  </si>
  <si>
    <r>
      <t xml:space="preserve">                 Acetal Resins (AR) </t>
    </r>
    <r>
      <rPr>
        <vertAlign val="superscript"/>
        <sz val="10"/>
        <color theme="1"/>
        <rFont val="Calibri"/>
        <family val="2"/>
      </rPr>
      <t>e</t>
    </r>
  </si>
  <si>
    <r>
      <t xml:space="preserve">                 Hydrogen Fluoride (HF) </t>
    </r>
    <r>
      <rPr>
        <vertAlign val="superscript"/>
        <sz val="10"/>
        <color theme="1"/>
        <rFont val="Calibri"/>
        <family val="2"/>
      </rPr>
      <t>e</t>
    </r>
  </si>
  <si>
    <r>
      <t xml:space="preserve">            Material determinations </t>
    </r>
    <r>
      <rPr>
        <vertAlign val="superscript"/>
        <sz val="10"/>
        <color theme="1"/>
        <rFont val="Calibri"/>
        <family val="2"/>
      </rPr>
      <t>e</t>
    </r>
  </si>
  <si>
    <r>
      <t xml:space="preserve">                        Polycarbonates (PC) </t>
    </r>
    <r>
      <rPr>
        <vertAlign val="superscript"/>
        <sz val="10"/>
        <color theme="1"/>
        <rFont val="Calibri"/>
        <family val="2"/>
      </rPr>
      <t>e</t>
    </r>
  </si>
  <si>
    <r>
      <t xml:space="preserve">                        Acetal Resins (AR) </t>
    </r>
    <r>
      <rPr>
        <vertAlign val="superscript"/>
        <sz val="10"/>
        <color theme="1"/>
        <rFont val="Calibri"/>
        <family val="2"/>
      </rPr>
      <t>e</t>
    </r>
  </si>
  <si>
    <r>
      <t xml:space="preserve">                        Hydrogen Fluoride (HF)</t>
    </r>
    <r>
      <rPr>
        <vertAlign val="superscript"/>
        <sz val="10"/>
        <color theme="1"/>
        <rFont val="Calibri"/>
        <family val="2"/>
      </rPr>
      <t xml:space="preserve"> e</t>
    </r>
  </si>
  <si>
    <r>
      <t xml:space="preserve">General Burden </t>
    </r>
    <r>
      <rPr>
        <vertAlign val="superscript"/>
        <sz val="10"/>
        <color theme="1"/>
        <rFont val="Calibri"/>
        <family val="2"/>
      </rPr>
      <t>e</t>
    </r>
  </si>
  <si>
    <r>
      <t xml:space="preserve">General Burden </t>
    </r>
    <r>
      <rPr>
        <vertAlign val="superscript"/>
        <sz val="10"/>
        <rFont val="Calibri"/>
        <family val="2"/>
      </rPr>
      <t>e</t>
    </r>
  </si>
  <si>
    <r>
      <t xml:space="preserve">            Initial requirements </t>
    </r>
    <r>
      <rPr>
        <vertAlign val="superscript"/>
        <sz val="10"/>
        <color theme="1"/>
        <rFont val="Calibri"/>
        <family val="2"/>
      </rPr>
      <t>e</t>
    </r>
  </si>
  <si>
    <t xml:space="preserve">    1. Initial Requirements</t>
  </si>
  <si>
    <t xml:space="preserve">   2.  Periodic Requirements</t>
  </si>
  <si>
    <t>RECORDKEEPING SUBTOTAL</t>
  </si>
  <si>
    <t>See 4A</t>
  </si>
  <si>
    <r>
      <rPr>
        <vertAlign val="superscript"/>
        <sz val="9"/>
        <color theme="1"/>
        <rFont val="Calibri"/>
        <family val="2"/>
      </rPr>
      <t>e</t>
    </r>
    <r>
      <rPr>
        <sz val="9"/>
        <color theme="1"/>
        <rFont val="Calibri"/>
        <family val="2"/>
      </rPr>
      <t xml:space="preserve"> Since there are no new respondents estimated, these requirements do not apply.</t>
    </r>
  </si>
  <si>
    <r>
      <rPr>
        <vertAlign val="superscript"/>
        <sz val="9"/>
        <color theme="1"/>
        <rFont val="Calibri"/>
        <family val="2"/>
      </rPr>
      <t xml:space="preserve">i </t>
    </r>
    <r>
      <rPr>
        <sz val="9"/>
        <color theme="1"/>
        <rFont val="Calibri"/>
        <family val="2"/>
      </rPr>
      <t>The standards for equipment leak requires the submittal of an initial report and semiannual reports of leak detection and repair (LDAR) and any changes to the processes, monitoring frequency and initiation of a quality improvement program.  These estimates assume sources are submitting the required periodic LDAR information with the semiannual reports. Since there are no new respondents estimated, the requirements for a one-time initial report do not apply.</t>
    </r>
  </si>
  <si>
    <r>
      <rPr>
        <vertAlign val="superscript"/>
        <sz val="10"/>
        <color theme="1"/>
        <rFont val="Calibri"/>
        <family val="2"/>
      </rPr>
      <t>c</t>
    </r>
    <r>
      <rPr>
        <sz val="10"/>
        <color theme="1"/>
        <rFont val="Calibri"/>
        <family val="2"/>
      </rPr>
      <t xml:space="preserve"> We have assumed there will be no new sources over the next three years of this ICR. Since there are no new respondents estimated, these requirements do not apply.</t>
    </r>
  </si>
  <si>
    <r>
      <rPr>
        <vertAlign val="superscript"/>
        <sz val="10"/>
        <color theme="1"/>
        <rFont val="Calibri"/>
        <family val="2"/>
        <scheme val="minor"/>
      </rPr>
      <t>e</t>
    </r>
    <r>
      <rPr>
        <sz val="10"/>
        <color theme="1"/>
        <rFont val="Calibri"/>
        <family val="2"/>
        <scheme val="minor"/>
      </rPr>
      <t xml:space="preserve"> Since there are no new respondents estimated, these requirements do not apply.</t>
    </r>
  </si>
  <si>
    <r>
      <rPr>
        <vertAlign val="superscript"/>
        <sz val="10"/>
        <color theme="1"/>
        <rFont val="Calibri"/>
        <family val="2"/>
        <scheme val="minor"/>
      </rPr>
      <t>g</t>
    </r>
    <r>
      <rPr>
        <sz val="10"/>
        <color theme="1"/>
        <rFont val="Calibri"/>
        <family val="2"/>
        <scheme val="minor"/>
      </rPr>
      <t xml:space="preserve"> All major sources except for those in the PC and AMF subcategories must submit startup, shutdown, malfunction reports semiannually when actions are taken in the event of a startup, shutdown, or malfunction that are consistent with the source’s SSM plans. Since there are no new respondents estimated, the requirements to develop a startup, shutdown and malfunction (SSM) plan do not apply. These estimates assume that sources are submitting their information on SSM with the periodic report which is submitted on a semiannual basis.</t>
    </r>
  </si>
  <si>
    <r>
      <rPr>
        <vertAlign val="superscript"/>
        <sz val="9"/>
        <color theme="1"/>
        <rFont val="Calibri"/>
        <family val="2"/>
        <scheme val="minor"/>
      </rPr>
      <t xml:space="preserve">h </t>
    </r>
    <r>
      <rPr>
        <sz val="10"/>
        <color theme="1"/>
        <rFont val="Calibri"/>
        <family val="2"/>
        <scheme val="minor"/>
      </rPr>
      <t>Totals have been rounded to 3 significant figures. Figures may not add exactly due to rounding.</t>
    </r>
  </si>
  <si>
    <t xml:space="preserve">    Spinning Lines (AMF)</t>
  </si>
  <si>
    <r>
      <t>TOTAL (Rounded)</t>
    </r>
    <r>
      <rPr>
        <b/>
        <vertAlign val="superscript"/>
        <sz val="10"/>
        <color theme="1"/>
        <rFont val="Calibri"/>
        <family val="2"/>
      </rPr>
      <t>h</t>
    </r>
  </si>
  <si>
    <r>
      <t xml:space="preserve">            Leak detection and repair program </t>
    </r>
    <r>
      <rPr>
        <vertAlign val="superscript"/>
        <sz val="10"/>
        <color theme="1"/>
        <rFont val="Calibri"/>
        <family val="2"/>
      </rPr>
      <t>e</t>
    </r>
  </si>
  <si>
    <r>
      <t xml:space="preserve">            Pressure relief devices </t>
    </r>
    <r>
      <rPr>
        <vertAlign val="superscript"/>
        <sz val="10"/>
        <color theme="1"/>
        <rFont val="Calibri"/>
        <family val="2"/>
      </rPr>
      <t>e</t>
    </r>
  </si>
  <si>
    <r>
      <t xml:space="preserve">            Develop startup, shutdown, malfunction plan</t>
    </r>
    <r>
      <rPr>
        <vertAlign val="superscript"/>
        <sz val="10"/>
        <color theme="1"/>
        <rFont val="Calibri"/>
        <family val="2"/>
      </rPr>
      <t>e,</t>
    </r>
    <r>
      <rPr>
        <sz val="10"/>
        <color theme="1"/>
        <rFont val="Calibri"/>
        <family val="2"/>
      </rPr>
      <t xml:space="preserve"> </t>
    </r>
    <r>
      <rPr>
        <vertAlign val="superscript"/>
        <sz val="10"/>
        <color theme="1"/>
        <rFont val="Calibri"/>
        <family val="2"/>
      </rPr>
      <t>g</t>
    </r>
  </si>
  <si>
    <t xml:space="preserve">                        Acetal Resins (AR) </t>
  </si>
  <si>
    <r>
      <t xml:space="preserve">                        Hydrogen Fluoride (HF) </t>
    </r>
    <r>
      <rPr>
        <vertAlign val="superscript"/>
        <sz val="10"/>
        <color theme="1"/>
        <rFont val="Calibri"/>
        <family val="2"/>
      </rPr>
      <t>k</t>
    </r>
  </si>
  <si>
    <r>
      <t xml:space="preserve">            Control equipment monitoring </t>
    </r>
    <r>
      <rPr>
        <vertAlign val="superscript"/>
        <sz val="10"/>
        <color theme="1"/>
        <rFont val="Calibri"/>
        <family val="2"/>
      </rPr>
      <t>l</t>
    </r>
  </si>
  <si>
    <r>
      <t xml:space="preserve">            Control equipment inspection and monitoring </t>
    </r>
    <r>
      <rPr>
        <vertAlign val="superscript"/>
        <sz val="10"/>
        <color theme="1"/>
        <rFont val="Calibri"/>
        <family val="2"/>
      </rPr>
      <t>m</t>
    </r>
  </si>
  <si>
    <r>
      <t>TOTAL LABOR BURDEN AND COST (Rounded)</t>
    </r>
    <r>
      <rPr>
        <b/>
        <vertAlign val="superscript"/>
        <sz val="10"/>
        <color theme="1"/>
        <rFont val="Calibri"/>
        <family val="2"/>
      </rPr>
      <t>n</t>
    </r>
  </si>
  <si>
    <r>
      <t>TOTAL CAPITAL AND O&amp;M COST (Rounded)</t>
    </r>
    <r>
      <rPr>
        <b/>
        <vertAlign val="superscript"/>
        <sz val="10"/>
        <color theme="1"/>
        <rFont val="Calibri"/>
        <family val="2"/>
      </rPr>
      <t>n</t>
    </r>
  </si>
  <si>
    <r>
      <t>GRAND TOTAL (Rounded)</t>
    </r>
    <r>
      <rPr>
        <b/>
        <vertAlign val="superscript"/>
        <sz val="10"/>
        <color theme="1"/>
        <rFont val="Calibri"/>
        <family val="2"/>
      </rPr>
      <t>n</t>
    </r>
  </si>
  <si>
    <r>
      <rPr>
        <vertAlign val="superscript"/>
        <sz val="9"/>
        <color theme="1"/>
        <rFont val="Calibri"/>
        <family val="2"/>
        <scheme val="minor"/>
      </rPr>
      <t xml:space="preserve">n </t>
    </r>
    <r>
      <rPr>
        <sz val="9"/>
        <color theme="1"/>
        <rFont val="Calibri"/>
        <family val="2"/>
        <scheme val="minor"/>
      </rPr>
      <t>Totals have been rounded to 3 significant figures. Figures may not add exactly due to rounding.</t>
    </r>
  </si>
  <si>
    <r>
      <rPr>
        <vertAlign val="superscript"/>
        <sz val="9"/>
        <color theme="1"/>
        <rFont val="Calibri"/>
        <family val="2"/>
      </rPr>
      <t>m</t>
    </r>
    <r>
      <rPr>
        <sz val="9"/>
        <color theme="1"/>
        <rFont val="Calibri"/>
        <family val="2"/>
      </rPr>
      <t xml:space="preserve"> We have assumed that there will be some labor hours associated with rule analysis and training per year.</t>
    </r>
    <r>
      <rPr>
        <sz val="10"/>
        <color theme="1"/>
        <rFont val="Calibri"/>
        <family val="2"/>
      </rPr>
      <t> </t>
    </r>
  </si>
  <si>
    <r>
      <rPr>
        <vertAlign val="superscript"/>
        <sz val="9"/>
        <color theme="1"/>
        <rFont val="Calibri"/>
        <family val="2"/>
      </rPr>
      <t>l</t>
    </r>
    <r>
      <rPr>
        <sz val="9"/>
        <color theme="1"/>
        <rFont val="Calibri"/>
        <family val="2"/>
      </rPr>
      <t xml:space="preserve"> We have assumed that control equipment monitoring should be done on a weekly basis.</t>
    </r>
  </si>
  <si>
    <r>
      <rPr>
        <vertAlign val="superscript"/>
        <sz val="9"/>
        <color theme="1"/>
        <rFont val="Calibri"/>
        <family val="2"/>
      </rPr>
      <t>k</t>
    </r>
    <r>
      <rPr>
        <sz val="9"/>
        <color theme="1"/>
        <rFont val="Calibri"/>
        <family val="2"/>
      </rPr>
      <t xml:space="preserve"> Visual inspections are required once per shift with a total of three shifts per day, at seven days per week, for 52 weeks per year. (3x7x52) for a total of 1,092 inspections per year.</t>
    </r>
    <r>
      <rPr>
        <sz val="10"/>
        <color theme="1"/>
        <rFont val="Calibri"/>
        <family val="2"/>
      </rPr>
      <t> </t>
    </r>
  </si>
  <si>
    <r>
      <t xml:space="preserve">                        Polycarbonates (PC) </t>
    </r>
    <r>
      <rPr>
        <vertAlign val="superscript"/>
        <sz val="10"/>
        <color theme="1"/>
        <rFont val="Calibri"/>
        <family val="2"/>
      </rPr>
      <t>j</t>
    </r>
  </si>
  <si>
    <r>
      <t xml:space="preserve">                        Acrylic and Modacrylic Fibers (AMF) </t>
    </r>
    <r>
      <rPr>
        <vertAlign val="superscript"/>
        <sz val="10"/>
        <color theme="1"/>
        <rFont val="Calibri"/>
        <family val="2"/>
      </rPr>
      <t>j</t>
    </r>
  </si>
  <si>
    <r>
      <t xml:space="preserve">            Leak detection and repair program</t>
    </r>
    <r>
      <rPr>
        <vertAlign val="superscript"/>
        <sz val="10"/>
        <color theme="1"/>
        <rFont val="Calibri"/>
        <family val="2"/>
      </rPr>
      <t xml:space="preserve"> h, m</t>
    </r>
  </si>
  <si>
    <r>
      <rPr>
        <vertAlign val="superscript"/>
        <sz val="9"/>
        <color theme="1"/>
        <rFont val="Calibri"/>
        <family val="2"/>
      </rPr>
      <t xml:space="preserve">j </t>
    </r>
    <r>
      <rPr>
        <sz val="9"/>
        <color theme="1"/>
        <rFont val="Calibri"/>
        <family val="2"/>
      </rPr>
      <t>Costs for performing monitoring and repairs for the polycarbonates (PC) and acrylic and modacrylic fibers (AMF) categories are accounted for in operation and maintenance costs (i.e. the LDAR program is contracted out instead of conducted in house) (see section 6(b)(iii)).</t>
    </r>
  </si>
  <si>
    <t>Labor Rates</t>
  </si>
  <si>
    <t xml:space="preserve">Technical </t>
  </si>
  <si>
    <t xml:space="preserve">Management </t>
  </si>
  <si>
    <t xml:space="preserve">Clerical </t>
  </si>
  <si>
    <t>Managerial</t>
  </si>
  <si>
    <t>Technical</t>
  </si>
  <si>
    <t>Clerical</t>
  </si>
  <si>
    <t>ICR Summary Information</t>
  </si>
  <si>
    <t>Hours Per Response</t>
  </si>
  <si>
    <t>Number of Respondents</t>
  </si>
  <si>
    <t>Total Estimated Burden Hours</t>
  </si>
  <si>
    <t>Total Estimated Costs</t>
  </si>
  <si>
    <t>Annualized Capital O&amp;M</t>
  </si>
  <si>
    <t>Form Number</t>
  </si>
  <si>
    <t>Not Applicable</t>
  </si>
  <si>
    <t>Respondents That Submit Reports</t>
  </si>
  <si>
    <t>Respondents That Do Not Submit Any Reports</t>
  </si>
  <si>
    <t>(A)</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</si>
  <si>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</si>
  <si>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</si>
  <si>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</si>
  <si>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</si>
  <si>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</si>
  <si>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</si>
  <si>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</si>
  <si>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</si>
  <si>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</si>
  <si>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</si>
  <si>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</si>
  <si>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</si>
  <si>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</si>
  <si>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Initial requirements for PC Production</t>
  </si>
  <si>
    <t>Initial requirements for AMF Production</t>
  </si>
  <si>
    <t>Initial requirements for AR Production</t>
  </si>
  <si>
    <t>Initial requirements for HF Production</t>
  </si>
  <si>
    <t>SSM reports for AR Production</t>
  </si>
  <si>
    <t>SSM reports for HF Production</t>
  </si>
  <si>
    <t>Periodic reports for PC Production</t>
  </si>
  <si>
    <t>Periodic reports for AMF Production</t>
  </si>
  <si>
    <t>Periodic reports for AR Production</t>
  </si>
  <si>
    <t>Periodic reports for HF Production</t>
  </si>
  <si>
    <t>LDAR reports for PC Production</t>
  </si>
  <si>
    <t>LDAR reports for AMF Production</t>
  </si>
  <si>
    <t>LDAR reports for AR Production</t>
  </si>
  <si>
    <t>LDAR reports for HF Production</t>
  </si>
  <si>
    <t>(A)
Source Category and Cost Type</t>
  </si>
  <si>
    <r>
      <t>4</t>
    </r>
    <r>
      <rPr>
        <sz val="11"/>
        <color rgb="FF000000"/>
        <rFont val="Calibri"/>
        <family val="2"/>
        <scheme val="minor"/>
      </rPr>
      <t xml:space="preserve"> </t>
    </r>
    <r>
      <rPr>
        <sz val="10"/>
        <color theme="1"/>
        <rFont val="Calibri"/>
        <family val="2"/>
        <scheme val="minor"/>
      </rPr>
      <t>Totals have been rounded to 3 significant figures. Figures may not add exactly due to rounding.</t>
    </r>
  </si>
  <si>
    <r>
      <t xml:space="preserve">(C)
Number of Respondents </t>
    </r>
    <r>
      <rPr>
        <sz val="8"/>
        <color theme="1"/>
        <rFont val="Times New Roman"/>
        <family val="1"/>
      </rPr>
      <t> </t>
    </r>
  </si>
  <si>
    <t>(D)
Total Capital/Startup Cost 
(B X C)</t>
  </si>
  <si>
    <t xml:space="preserve">(F)
Number of Respondents </t>
  </si>
  <si>
    <t>(G)
Total Annual Cost
(E X F)</t>
  </si>
  <si>
    <r>
      <t>d</t>
    </r>
    <r>
      <rPr>
        <sz val="9"/>
        <color theme="1"/>
        <rFont val="Calibri"/>
        <family val="2"/>
        <scheme val="minor"/>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</si>
  <si>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9"/>
        <color theme="1"/>
        <rFont val="Calibri"/>
        <family val="2"/>
        <scheme val="minor"/>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</si>
  <si>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 xml:space="preserve">1 </t>
    </r>
    <r>
      <rPr>
        <sz val="10"/>
        <color theme="1"/>
        <rFont val="Calibri"/>
        <family val="2"/>
        <scheme val="minor"/>
      </rPr>
      <t xml:space="preserve">We have assumed that each source will respond 5 times per year to comply with the rule at a total cost of $217 per source to cover costs. This estimate is based on the assumption that it takes 0.5 hours to conduct these tasks at a clerical labor rate of $71.36 per hour for a total labor cost of $35.68 per response. First-class postage is estimated at $7.63 per response. </t>
    </r>
  </si>
  <si>
    <t>2013 CEPCI Index:</t>
  </si>
  <si>
    <t>2024 CEPCI Index:</t>
  </si>
  <si>
    <r>
      <t xml:space="preserve">2 </t>
    </r>
    <r>
      <rPr>
        <sz val="10"/>
        <color theme="1"/>
        <rFont val="Calibri"/>
        <family val="2"/>
        <scheme val="minor"/>
      </rPr>
      <t>Based on our consultation with affected entities, we estimate that 80 technical hours per year are required to maintain and calibrate the scrubber, monitor, and related instruments for the HF MACT unit ($141.75/hr x 80 hr = $11,340).</t>
    </r>
  </si>
  <si>
    <r>
      <t>AR</t>
    </r>
    <r>
      <rPr>
        <vertAlign val="superscript"/>
        <sz val="10"/>
        <color theme="1"/>
        <rFont val="Times New Roman"/>
        <family val="1"/>
      </rPr>
      <t>1</t>
    </r>
  </si>
  <si>
    <r>
      <t>HF</t>
    </r>
    <r>
      <rPr>
        <vertAlign val="superscript"/>
        <sz val="10"/>
        <color theme="1"/>
        <rFont val="Times New Roman"/>
        <family val="1"/>
      </rPr>
      <t>1,2</t>
    </r>
  </si>
  <si>
    <r>
      <rPr>
        <vertAlign val="superscript"/>
        <sz val="11"/>
        <color theme="1"/>
        <rFont val="Calibri"/>
        <family val="2"/>
        <scheme val="minor"/>
      </rPr>
      <t>3</t>
    </r>
    <r>
      <rPr>
        <sz val="11"/>
        <color theme="1"/>
        <rFont val="Calibri"/>
        <family val="2"/>
        <scheme val="minor"/>
      </rPr>
      <t xml:space="preserve"> Except as noted above, the costs were adjusted from 2013 $ to 2024 $ using the CEPCI CE Index.</t>
    </r>
  </si>
  <si>
    <r>
      <t xml:space="preserve">Total (rounded) </t>
    </r>
    <r>
      <rPr>
        <b/>
        <vertAlign val="superscript"/>
        <sz val="10"/>
        <color theme="1"/>
        <rFont val="Times New Roman"/>
        <family val="1"/>
      </rPr>
      <t>4</t>
    </r>
  </si>
  <si>
    <r>
      <t>(B)
Capital/Startup Cost for One Respondent</t>
    </r>
    <r>
      <rPr>
        <vertAlign val="superscript"/>
        <sz val="10"/>
        <color theme="1"/>
        <rFont val="Times New Roman"/>
        <family val="1"/>
      </rPr>
      <t>3</t>
    </r>
  </si>
  <si>
    <r>
      <t>(E)
Annual Costs for One Respondent</t>
    </r>
    <r>
      <rPr>
        <vertAlign val="superscript"/>
        <sz val="10"/>
        <color theme="1"/>
        <rFont val="Times New Roman"/>
        <family val="1"/>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</si>
</sst>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35" x14ac:knownFonts="1">
    <font>
      <sz val="11"/>
      <color theme="1"/>
      <name val="Calibri"/>
      <family val="2"/>
      <scheme val="minor"/>
    </font>
    <font>
      <sz val="10"/>
      <color theme="1"/>
      <name val="Times New Roman"/>
      <family val="1"/>
    </font>
    <font>
      <b/>
      <sz val="12"/>
      <color theme="1"/>
      <name val="Times New Roman"/>
      <family val="1"/>
    </font>
    <font>
      <b/>
      <sz val="10"/>
      <color theme="1"/>
      <name val="Calibri"/>
      <family val="2"/>
    </font>
    <font>
      <sz val="10"/>
      <color theme="1"/>
      <name val="Calibri"/>
      <family val="2"/>
    </font>
    <font>
      <b/>
      <vertAlign val="superscript"/>
      <sz val="10"/>
      <color theme="1"/>
      <name val="Calibri"/>
      <family val="2"/>
    </font>
    <font>
      <vertAlign val="superscript"/>
      <sz val="10"/>
      <color theme="1"/>
      <name val="Calibri"/>
      <family val="2"/>
    </font>
    <font>
      <sz val="9"/>
      <color theme="1"/>
      <name val="Calibri"/>
      <family val="2"/>
    </font>
    <font>
      <sz val="9"/>
      <color theme="1"/>
      <name val="Calibri"/>
      <family val="2"/>
      <scheme val="minor"/>
    </font>
    <font>
      <b/>
      <sz val="12"/>
      <color rgb="FF000000"/>
      <name val="Times New Roman"/>
      <family val="1"/>
    </font>
    <font>
      <sz val="11"/>
      <color theme="1"/>
      <name val="Calibri"/>
      <family val="2"/>
      <scheme val="minor"/>
    </font>
    <font>
      <sz val="10"/>
      <color theme="1"/>
      <name val="Calibri"/>
      <family val="2"/>
      <scheme val="minor"/>
    </font>
    <font>
      <sz val="10"/>
      <name val="Calibri"/>
      <family val="2"/>
    </font>
    <font>
      <vertAlign val="superscript"/>
      <sz val="10"/>
      <name val="Calibri"/>
      <family val="2"/>
    </font>
    <font>
      <sz val="8"/>
      <color theme="1"/>
      <name val="Times New Roman"/>
      <family val="1"/>
    </font>
    <font>
      <vertAlign val="superscript"/>
      <sz val="10"/>
      <color theme="1"/>
      <name val="Times New Roman"/>
      <family val="1"/>
    </font>
    <font>
      <vertAlign val="superscript"/>
      <sz val="9"/>
      <color theme="1"/>
      <name val="Calibri"/>
      <family val="2"/>
    </font>
    <font>
      <vertAlign val="superscript"/>
      <sz val="9"/>
      <color theme="1"/>
      <name val="Calibri"/>
      <family val="2"/>
      <scheme val="minor"/>
    </font>
    <font>
      <vertAlign val="superscript"/>
      <sz val="10"/>
      <color theme="1"/>
      <name val="Calibri"/>
      <family val="2"/>
      <scheme val="minor"/>
    </font>
    <font>
      <sz val="11"/>
      <color rgb="FFFF0000"/>
      <name val="Calibri"/>
      <family val="2"/>
      <scheme val="minor"/>
    </font>
    <font>
      <sz val="11"/>
      <name val="Calibri"/>
      <family val="2"/>
      <scheme val="minor"/>
    </font>
    <font>
      <sz val="9"/>
      <color rgb="FF000000"/>
      <name val="Times New Roman"/>
      <family val="1"/>
    </font>
    <font>
      <sz val="9"/>
      <color theme="1"/>
      <name val="Times New Roman"/>
      <family val="1"/>
    </font>
    <font>
      <b/>
      <sz val="11"/>
      <color theme="1"/>
      <name val="Calibri"/>
      <family val="2"/>
      <scheme val="minor"/>
    </font>
    <font>
      <b/>
      <sz val="11"/>
      <color theme="1"/>
      <name val="Times New Roman"/>
      <family val="1"/>
    </font>
    <font>
      <b/>
      <sz val="11"/>
      <color rgb="FF000000"/>
      <name val="Times New Roman"/>
      <family val="1"/>
    </font>
    <font>
      <sz val="11"/>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sz val="10"/>
      <color rgb="FFFF0000"/>
      <name val="Times New Roman"/>
      <family val="1"/>
    </font>
    <font>
      <sz val="11"/>
      <color rgb="FF000000"/>
      <name val="Calibri"/>
      <family val="2"/>
      <scheme val="minor"/>
    </font>
    <font>
      <b/>
      <sz val="10"/>
      <color theme="1"/>
      <name val="Times New Roman"/>
      <family val="1"/>
    </font>
    <font>
      <vertAlign val="superscript"/>
      <sz val="11"/>
      <color theme="1"/>
      <name val="Calibri"/>
      <family val="2"/>
      <scheme val="minor"/>
    </font>
    <font>
      <b/>
      <vertAlign val="superscript"/>
      <sz val="10"/>
      <color theme="1"/>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44" fontId="10" fillId="0" borderId="0" applyFont="0" applyFill="0" applyBorder="0" applyAlignment="0" applyProtection="0"/>
  </cellStyleXfs>
  <cellXfs count="100">
    <xf numFmtId="0" fontId="0" fillId="0" borderId="0" xfId="0"/>
    <xf numFmtId="0" fontId="2" fillId="0" borderId="0" xfId="0" applyFont="1"/>
    <xf numFmtId="0" fontId="7" fillId="0" borderId="0" xfId="0" applyFont="1"/>
    <xf numFmtId="0" fontId="8" fillId="0" borderId="0" xfId="0" applyFont="1"/>
    <xf numFmtId="0" fontId="9" fillId="0" borderId="0" xfId="0" applyFont="1"/>
    <xf numFmtId="0" fontId="3" fillId="0" borderId="0" xfId="0" applyFont="1"/>
    <xf numFmtId="0" fontId="3" fillId="0" borderId="0" xfId="0" applyFont="1" applyAlignment="1">
      <alignment horizontal="center"/>
    </xf>
    <xf numFmtId="1" fontId="3" fillId="0" borderId="0" xfId="0" applyNumberFormat="1" applyFont="1" applyAlignment="1">
      <alignment horizontal="center"/>
    </xf>
    <xf numFmtId="6" fontId="3" fillId="0" borderId="0" xfId="0" applyNumberFormat="1" applyFont="1" applyAlignment="1">
      <alignment horizontal="center"/>
    </xf>
    <xf numFmtId="0" fontId="4" fillId="0" borderId="0" xfId="0" applyFont="1"/>
    <xf numFmtId="0" fontId="11" fillId="0" borderId="0" xfId="0" applyFont="1"/>
    <xf numFmtId="1" fontId="0" fillId="0" borderId="0" xfId="0" applyNumberFormat="1"/>
    <xf numFmtId="0" fontId="14" fillId="0" borderId="0" xfId="0" applyFont="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horizontal="center"/>
    </xf>
    <xf numFmtId="0" fontId="4" fillId="0" borderId="1" xfId="0" applyFont="1" applyBorder="1"/>
    <xf numFmtId="0" fontId="4" fillId="0" borderId="1" xfId="0" applyFont="1" applyBorder="1" applyAlignment="1">
      <alignment horizontal="center"/>
    </xf>
    <xf numFmtId="0" fontId="3" fillId="0" borderId="1" xfId="0" applyFont="1" applyBorder="1" applyAlignment="1">
      <alignment wrapText="1"/>
    </xf>
    <xf numFmtId="0" fontId="1" fillId="0" borderId="1" xfId="0" applyFont="1" applyBorder="1"/>
    <xf numFmtId="0" fontId="4" fillId="0" borderId="1" xfId="0" applyFont="1" applyBorder="1" applyAlignment="1">
      <alignment horizontal="left" indent="1"/>
    </xf>
    <xf numFmtId="0" fontId="4" fillId="0" borderId="1" xfId="0" applyFont="1" applyBorder="1" applyAlignment="1">
      <alignment horizontal="left" indent="6"/>
    </xf>
    <xf numFmtId="0" fontId="12" fillId="0" borderId="1" xfId="0" applyFont="1" applyBorder="1" applyAlignment="1">
      <alignment horizontal="left" indent="6"/>
    </xf>
    <xf numFmtId="0" fontId="12" fillId="0" borderId="1" xfId="0" applyFont="1" applyBorder="1" applyAlignment="1">
      <alignment horizontal="left" indent="7"/>
    </xf>
    <xf numFmtId="0" fontId="4" fillId="0" borderId="1" xfId="0" applyFont="1" applyBorder="1" applyAlignment="1">
      <alignment horizontal="left" indent="2"/>
    </xf>
    <xf numFmtId="3" fontId="3" fillId="0" borderId="1" xfId="0" applyNumberFormat="1" applyFont="1" applyBorder="1" applyAlignment="1">
      <alignment horizontal="center"/>
    </xf>
    <xf numFmtId="0" fontId="3" fillId="0" borderId="1" xfId="0" applyFont="1" applyBorder="1"/>
    <xf numFmtId="0" fontId="12" fillId="0" borderId="1" xfId="0" applyFont="1" applyBorder="1" applyAlignment="1">
      <alignment horizontal="center"/>
    </xf>
    <xf numFmtId="0" fontId="3" fillId="0" borderId="1" xfId="0" applyFont="1" applyBorder="1" applyAlignment="1">
      <alignment horizontal="center" wrapText="1"/>
    </xf>
    <xf numFmtId="0" fontId="3" fillId="0" borderId="2" xfId="0" applyFont="1" applyBorder="1"/>
    <xf numFmtId="8" fontId="4" fillId="0" borderId="1" xfId="0" applyNumberFormat="1" applyFont="1" applyBorder="1" applyAlignment="1">
      <alignment horizontal="center"/>
    </xf>
    <xf numFmtId="1" fontId="3" fillId="0" borderId="1" xfId="0" applyNumberFormat="1" applyFont="1" applyBorder="1" applyAlignment="1">
      <alignment horizontal="center"/>
    </xf>
    <xf numFmtId="6" fontId="3" fillId="0" borderId="1" xfId="0" applyNumberFormat="1" applyFont="1" applyBorder="1" applyAlignment="1">
      <alignment horizontal="center"/>
    </xf>
    <xf numFmtId="0" fontId="3" fillId="0" borderId="1" xfId="0" applyFont="1" applyBorder="1" applyAlignment="1">
      <alignment horizontal="center" vertical="top" wrapText="1"/>
    </xf>
    <xf numFmtId="0" fontId="19" fillId="0" borderId="0" xfId="0" applyFont="1"/>
    <xf numFmtId="0" fontId="20" fillId="0" borderId="0" xfId="0" applyFont="1"/>
    <xf numFmtId="6" fontId="4" fillId="0" borderId="1" xfId="0" applyNumberFormat="1" applyFont="1" applyBorder="1" applyAlignment="1">
      <alignment horizontal="center"/>
    </xf>
    <xf numFmtId="0" fontId="21" fillId="0" borderId="0" xfId="0" applyFont="1" applyAlignment="1">
      <alignment horizontal="center" vertical="center" wrapText="1"/>
    </xf>
    <xf numFmtId="0" fontId="22" fillId="0" borderId="0" xfId="0" applyFont="1" applyAlignment="1">
      <alignment horizontal="center" vertical="center" wrapText="1"/>
    </xf>
    <xf numFmtId="0" fontId="0" fillId="0" borderId="8" xfId="0" applyBorder="1"/>
    <xf numFmtId="8" fontId="0" fillId="0" borderId="9" xfId="0" applyNumberFormat="1" applyBorder="1" applyAlignment="1">
      <alignment vertical="center"/>
    </xf>
    <xf numFmtId="165" fontId="0" fillId="0" borderId="10" xfId="0" applyNumberFormat="1" applyBorder="1"/>
    <xf numFmtId="0" fontId="0" fillId="0" borderId="11" xfId="0" applyBorder="1"/>
    <xf numFmtId="165" fontId="0" fillId="0" borderId="12" xfId="0" applyNumberFormat="1" applyBorder="1"/>
    <xf numFmtId="8" fontId="0" fillId="0" borderId="10" xfId="0" applyNumberFormat="1" applyBorder="1"/>
    <xf numFmtId="8" fontId="0" fillId="0" borderId="12" xfId="0" applyNumberFormat="1" applyBorder="1"/>
    <xf numFmtId="0" fontId="26" fillId="0" borderId="0" xfId="0" applyFont="1" applyAlignment="1">
      <alignment vertical="center" wrapText="1"/>
    </xf>
    <xf numFmtId="1" fontId="26" fillId="0" borderId="0" xfId="0" applyNumberFormat="1" applyFont="1"/>
    <xf numFmtId="0" fontId="26" fillId="0" borderId="0" xfId="0" applyFont="1"/>
    <xf numFmtId="3" fontId="26" fillId="0" borderId="0" xfId="0" applyNumberFormat="1" applyFont="1"/>
    <xf numFmtId="6" fontId="26" fillId="0" borderId="0" xfId="0" applyNumberFormat="1" applyFont="1"/>
    <xf numFmtId="0" fontId="27" fillId="0" borderId="1" xfId="0" applyFont="1" applyBorder="1" applyAlignment="1">
      <alignment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8" fillId="0" borderId="0" xfId="0" applyFont="1"/>
    <xf numFmtId="0" fontId="30" fillId="0" borderId="0" xfId="0" applyFont="1"/>
    <xf numFmtId="0" fontId="27" fillId="0" borderId="1" xfId="0" applyFont="1" applyBorder="1" applyAlignment="1">
      <alignment horizontal="center" vertical="center" wrapText="1"/>
    </xf>
    <xf numFmtId="165" fontId="4" fillId="0" borderId="1" xfId="0" applyNumberFormat="1" applyFont="1" applyBorder="1" applyAlignment="1">
      <alignment horizontal="right"/>
    </xf>
    <xf numFmtId="165" fontId="3" fillId="0" borderId="1" xfId="0" applyNumberFormat="1" applyFont="1" applyBorder="1" applyAlignment="1">
      <alignment horizontal="right"/>
    </xf>
    <xf numFmtId="164" fontId="4" fillId="0" borderId="1" xfId="0" applyNumberFormat="1" applyFont="1" applyBorder="1" applyAlignment="1">
      <alignment horizontal="right"/>
    </xf>
    <xf numFmtId="0" fontId="23" fillId="0" borderId="0" xfId="0" applyFont="1"/>
    <xf numFmtId="0" fontId="28" fillId="0" borderId="5" xfId="0" applyFont="1" applyBorder="1" applyAlignment="1">
      <alignment horizontal="center" vertical="center" wrapText="1"/>
    </xf>
    <xf numFmtId="0" fontId="22" fillId="0" borderId="1" xfId="0" applyFont="1" applyBorder="1" applyAlignment="1">
      <alignment vertical="center" wrapText="1"/>
    </xf>
    <xf numFmtId="0" fontId="28" fillId="0" borderId="1" xfId="0" applyFont="1" applyBorder="1"/>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2" fillId="0" borderId="1" xfId="0" applyFont="1" applyBorder="1" applyAlignment="1">
      <alignment vertical="center" wrapText="1"/>
    </xf>
    <xf numFmtId="6" fontId="32" fillId="0" borderId="1" xfId="0" applyNumberFormat="1" applyFont="1" applyBorder="1" applyAlignment="1">
      <alignment horizontal="center" vertical="center" wrapText="1"/>
    </xf>
    <xf numFmtId="164" fontId="3" fillId="0" borderId="1" xfId="1" applyNumberFormat="1" applyFont="1" applyBorder="1" applyAlignment="1">
      <alignment horizontal="right"/>
    </xf>
    <xf numFmtId="0" fontId="1" fillId="0" borderId="0" xfId="0" applyFont="1" applyAlignment="1">
      <alignment horizontal="right" vertical="center"/>
    </xf>
    <xf numFmtId="6" fontId="1" fillId="0" borderId="1" xfId="0" applyNumberFormat="1" applyFont="1" applyBorder="1" applyAlignment="1">
      <alignment horizontal="center" vertical="center" wrapText="1"/>
    </xf>
    <xf numFmtId="0" fontId="18" fillId="0" borderId="0" xfId="0" applyFont="1" applyAlignment="1">
      <alignment vertical="center" wrapText="1"/>
    </xf>
    <xf numFmtId="0" fontId="25" fillId="0" borderId="0" xfId="0" applyFont="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0" fontId="7" fillId="0" borderId="0" xfId="0" applyFont="1" applyAlignment="1">
      <alignment horizontal="left" wrapText="1"/>
    </xf>
    <xf numFmtId="1" fontId="3" fillId="0" borderId="3" xfId="0" applyNumberFormat="1" applyFont="1" applyBorder="1" applyAlignment="1">
      <alignment horizontal="center"/>
    </xf>
    <xf numFmtId="1" fontId="3" fillId="0" borderId="4" xfId="0" applyNumberFormat="1" applyFont="1" applyBorder="1" applyAlignment="1">
      <alignment horizontal="center"/>
    </xf>
    <xf numFmtId="1" fontId="3" fillId="0" borderId="5" xfId="0" applyNumberFormat="1" applyFont="1" applyBorder="1" applyAlignment="1">
      <alignment horizontal="center"/>
    </xf>
    <xf numFmtId="0" fontId="17" fillId="0" borderId="0" xfId="0" applyFont="1" applyAlignment="1">
      <alignment horizontal="left" vertical="top" wrapText="1"/>
    </xf>
    <xf numFmtId="0" fontId="0" fillId="0" borderId="0" xfId="0" applyAlignment="1">
      <alignment horizontal="left" wrapText="1"/>
    </xf>
    <xf numFmtId="3" fontId="3" fillId="0" borderId="3" xfId="0" applyNumberFormat="1" applyFont="1" applyBorder="1" applyAlignment="1">
      <alignment horizontal="center"/>
    </xf>
    <xf numFmtId="3" fontId="3" fillId="0" borderId="4" xfId="0" applyNumberFormat="1" applyFont="1" applyBorder="1" applyAlignment="1">
      <alignment horizontal="center"/>
    </xf>
    <xf numFmtId="3" fontId="3" fillId="0" borderId="5" xfId="0" applyNumberFormat="1" applyFont="1" applyBorder="1" applyAlignment="1">
      <alignment horizont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11" fillId="0" borderId="0" xfId="0" applyFont="1" applyAlignment="1">
      <alignment horizontal="left" wrapText="1"/>
    </xf>
    <xf numFmtId="0" fontId="4" fillId="0" borderId="0" xfId="0" applyFont="1" applyAlignment="1">
      <alignment vertical="top" wrapText="1"/>
    </xf>
    <xf numFmtId="0" fontId="4" fillId="0" borderId="0" xfId="0" applyFont="1" applyAlignment="1">
      <alignment horizontal="left" wrapText="1"/>
    </xf>
    <xf numFmtId="0" fontId="4" fillId="0" borderId="0" xfId="0" applyFont="1" applyAlignment="1">
      <alignment horizontal="left" vertical="top" wrapText="1"/>
    </xf>
    <xf numFmtId="0" fontId="18" fillId="0" borderId="0" xfId="0" applyFont="1" applyAlignment="1">
      <alignment horizontal="left" vertical="center" wrapText="1"/>
    </xf>
    <xf numFmtId="0" fontId="2" fillId="0" borderId="0" xfId="0" applyFont="1" applyAlignment="1">
      <alignment horizontal="center" vertical="center" wrapText="1"/>
    </xf>
    <xf numFmtId="0" fontId="1" fillId="0" borderId="1" xfId="0" applyFont="1" applyBorder="1" applyAlignment="1">
      <alignment vertical="center" wrapText="1"/>
    </xf>
    <xf numFmtId="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8" fillId="0" borderId="1" xfId="0" applyFont="1" applyBorder="1" applyAlignment="1">
      <alignment vertical="center" wrapText="1"/>
    </xf>
    <xf numFmtId="0" fontId="29" fillId="0" borderId="13" xfId="0" applyFont="1" applyBorder="1" applyAlignment="1">
      <alignment horizontal="left" vertical="top"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BE57-EA55-4C07-8F26-25206AC564CA}">
  <dimension ref="A1:B7"/>
  <sheetViews>
    <sheetView tabSelected="1" workbookViewId="0">
      <selection activeCell="A13" sqref="A13"/>
    </sheetView>
  </sheetViews>
  <sheetFormatPr defaultRowHeight="15" x14ac:dyDescent="0.25"/>
  <cols>
    <col min="1" max="1" width="27.140625" bestFit="1" customWidth="1"/>
    <col min="2" max="2" width="13.7109375" bestFit="1" customWidth="1"/>
  </cols>
  <sheetData>
    <row r="1" spans="1:2" x14ac:dyDescent="0.25">
      <c r="A1" s="72" t="s">
        <v>150</v>
      </c>
      <c r="B1" s="72"/>
    </row>
    <row r="2" spans="1:2" x14ac:dyDescent="0.25">
      <c r="A2" s="46" t="s">
        <v>151</v>
      </c>
      <c r="B2" s="47">
        <f>'Table 1'!J168</f>
        <v>93.870967741935488</v>
      </c>
    </row>
    <row r="3" spans="1:2" x14ac:dyDescent="0.25">
      <c r="A3" s="46" t="s">
        <v>152</v>
      </c>
      <c r="B3" s="48">
        <f>Respondents!F8</f>
        <v>7</v>
      </c>
    </row>
    <row r="4" spans="1:2" x14ac:dyDescent="0.25">
      <c r="A4" s="46" t="s">
        <v>153</v>
      </c>
      <c r="B4" s="49">
        <f>'Table 1'!F164</f>
        <v>2910</v>
      </c>
    </row>
    <row r="5" spans="1:2" x14ac:dyDescent="0.25">
      <c r="A5" s="46" t="s">
        <v>154</v>
      </c>
      <c r="B5" s="50">
        <f>'Table 1'!I166</f>
        <v>457000</v>
      </c>
    </row>
    <row r="6" spans="1:2" x14ac:dyDescent="0.25">
      <c r="A6" s="46" t="s">
        <v>155</v>
      </c>
      <c r="B6" s="50">
        <f>'Capital O&amp;M'!G13</f>
        <v>59100</v>
      </c>
    </row>
    <row r="7" spans="1:2" x14ac:dyDescent="0.25">
      <c r="A7" s="46" t="s">
        <v>156</v>
      </c>
      <c r="B7" s="48" t="s">
        <v>157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3"/>
  <sheetViews>
    <sheetView topLeftCell="A5" zoomScale="96" zoomScaleNormal="96" workbookViewId="0">
      <selection activeCell="K14" sqref="K14"/>
    </sheetView>
  </sheetViews>
  <sheetFormatPr defaultRowHeight="15" x14ac:dyDescent="0.25"/>
  <cols>
    <col min="1" max="1" width="48.28515625" customWidth="1"/>
    <col min="2" max="2" width="10.7109375" customWidth="1"/>
    <col min="3" max="3" width="11.7109375" customWidth="1"/>
    <col min="4" max="4" width="13.28515625" customWidth="1"/>
    <col min="5" max="5" width="11.28515625" customWidth="1"/>
    <col min="6" max="6" width="11.7109375" customWidth="1"/>
    <col min="7" max="7" width="11.42578125" customWidth="1"/>
    <col min="8" max="8" width="12.28515625" customWidth="1"/>
    <col min="9" max="9" width="14.5703125" customWidth="1"/>
    <col min="12" max="12" width="12.7109375" bestFit="1" customWidth="1"/>
  </cols>
  <sheetData>
    <row r="1" spans="1:13" ht="15.75" x14ac:dyDescent="0.25">
      <c r="A1" s="1" t="s">
        <v>40</v>
      </c>
    </row>
    <row r="2" spans="1:13" ht="15.75" x14ac:dyDescent="0.25">
      <c r="A2" s="1"/>
    </row>
    <row r="3" spans="1:13" ht="75.599999999999994" customHeight="1" thickBot="1" x14ac:dyDescent="0.3">
      <c r="A3" s="29" t="s">
        <v>2</v>
      </c>
      <c r="B3" s="28" t="s">
        <v>73</v>
      </c>
      <c r="C3" s="28" t="s">
        <v>74</v>
      </c>
      <c r="D3" s="28" t="s">
        <v>75</v>
      </c>
      <c r="E3" s="28" t="s">
        <v>76</v>
      </c>
      <c r="F3" s="28" t="s">
        <v>77</v>
      </c>
      <c r="G3" s="28" t="s">
        <v>78</v>
      </c>
      <c r="H3" s="28" t="s">
        <v>79</v>
      </c>
      <c r="I3" s="28" t="s">
        <v>80</v>
      </c>
    </row>
    <row r="4" spans="1:13" ht="15.75" thickBot="1" x14ac:dyDescent="0.3">
      <c r="A4" s="16" t="s">
        <v>6</v>
      </c>
      <c r="B4" s="17" t="s">
        <v>0</v>
      </c>
      <c r="C4" s="17"/>
      <c r="D4" s="17"/>
      <c r="E4" s="17"/>
      <c r="F4" s="17"/>
      <c r="G4" s="17"/>
      <c r="H4" s="17"/>
      <c r="I4" s="57"/>
      <c r="L4" s="73" t="s">
        <v>143</v>
      </c>
      <c r="M4" s="74"/>
    </row>
    <row r="5" spans="1:13" x14ac:dyDescent="0.25">
      <c r="A5" s="16" t="s">
        <v>7</v>
      </c>
      <c r="B5" s="17" t="s">
        <v>0</v>
      </c>
      <c r="C5" s="17"/>
      <c r="D5" s="17"/>
      <c r="E5" s="17"/>
      <c r="F5" s="17"/>
      <c r="G5" s="17"/>
      <c r="H5" s="17"/>
      <c r="I5" s="57"/>
      <c r="L5" s="39" t="s">
        <v>144</v>
      </c>
      <c r="M5" s="40">
        <v>141.75</v>
      </c>
    </row>
    <row r="6" spans="1:13" x14ac:dyDescent="0.25">
      <c r="A6" s="16" t="s">
        <v>8</v>
      </c>
      <c r="B6" s="17"/>
      <c r="C6" s="17"/>
      <c r="D6" s="17"/>
      <c r="E6" s="17"/>
      <c r="F6" s="17"/>
      <c r="G6" s="17"/>
      <c r="H6" s="17"/>
      <c r="I6" s="57"/>
      <c r="K6" s="10"/>
      <c r="L6" s="39" t="s">
        <v>145</v>
      </c>
      <c r="M6" s="41">
        <v>172.41</v>
      </c>
    </row>
    <row r="7" spans="1:13" ht="16.5" thickBot="1" x14ac:dyDescent="0.3">
      <c r="A7" s="16" t="s">
        <v>96</v>
      </c>
      <c r="B7" s="17" t="s">
        <v>116</v>
      </c>
      <c r="C7" s="17"/>
      <c r="D7" s="17"/>
      <c r="E7" s="17"/>
      <c r="F7" s="17"/>
      <c r="G7" s="17"/>
      <c r="H7" s="17"/>
      <c r="I7" s="57"/>
      <c r="L7" s="42" t="s">
        <v>146</v>
      </c>
      <c r="M7" s="43">
        <v>71.36</v>
      </c>
    </row>
    <row r="8" spans="1:13" ht="15.75" x14ac:dyDescent="0.25">
      <c r="A8" s="16" t="s">
        <v>97</v>
      </c>
      <c r="B8" s="17" t="s">
        <v>81</v>
      </c>
      <c r="C8" s="17"/>
      <c r="D8" s="17"/>
      <c r="E8" s="17"/>
      <c r="F8" s="17"/>
      <c r="G8" s="17"/>
      <c r="H8" s="17"/>
      <c r="I8" s="57"/>
    </row>
    <row r="9" spans="1:13" ht="15.75" x14ac:dyDescent="0.25">
      <c r="A9" s="16" t="s">
        <v>98</v>
      </c>
      <c r="B9" s="17" t="s">
        <v>81</v>
      </c>
      <c r="C9" s="17"/>
      <c r="D9" s="17"/>
      <c r="E9" s="17"/>
      <c r="F9" s="17"/>
      <c r="G9" s="17"/>
      <c r="H9" s="17"/>
      <c r="I9" s="57"/>
    </row>
    <row r="10" spans="1:13" ht="15.75" x14ac:dyDescent="0.25">
      <c r="A10" s="16" t="s">
        <v>99</v>
      </c>
      <c r="B10" s="17" t="s">
        <v>81</v>
      </c>
      <c r="C10" s="17"/>
      <c r="D10" s="17"/>
      <c r="E10" s="17"/>
      <c r="F10" s="17"/>
      <c r="G10" s="17"/>
      <c r="H10" s="17"/>
      <c r="I10" s="57"/>
    </row>
    <row r="11" spans="1:13" x14ac:dyDescent="0.25">
      <c r="A11" s="16" t="s">
        <v>9</v>
      </c>
      <c r="B11" s="17"/>
      <c r="C11" s="17"/>
      <c r="D11" s="17"/>
      <c r="E11" s="17"/>
      <c r="F11" s="17"/>
      <c r="G11" s="17"/>
      <c r="H11" s="17"/>
      <c r="I11" s="57"/>
    </row>
    <row r="12" spans="1:13" x14ac:dyDescent="0.25">
      <c r="A12" s="16" t="s">
        <v>47</v>
      </c>
      <c r="B12" s="17"/>
      <c r="C12" s="17"/>
      <c r="D12" s="17"/>
      <c r="E12" s="17"/>
      <c r="F12" s="17"/>
      <c r="G12" s="17"/>
      <c r="H12" s="17"/>
      <c r="I12" s="57"/>
    </row>
    <row r="13" spans="1:13" x14ac:dyDescent="0.25">
      <c r="A13" s="16" t="s">
        <v>10</v>
      </c>
      <c r="B13" s="17">
        <v>4</v>
      </c>
      <c r="C13" s="17">
        <v>1</v>
      </c>
      <c r="D13" s="17">
        <f>B13*C13</f>
        <v>4</v>
      </c>
      <c r="E13" s="17">
        <v>0</v>
      </c>
      <c r="F13" s="17">
        <f>D13*E13</f>
        <v>0</v>
      </c>
      <c r="G13" s="17">
        <f>F13*0.05</f>
        <v>0</v>
      </c>
      <c r="H13" s="17">
        <f>F13*0.1</f>
        <v>0</v>
      </c>
      <c r="I13" s="59">
        <f>F13*$M$5+G13*$M$6+H13*$M$7</f>
        <v>0</v>
      </c>
    </row>
    <row r="14" spans="1:13" x14ac:dyDescent="0.25">
      <c r="A14" s="16" t="s">
        <v>11</v>
      </c>
      <c r="B14" s="17">
        <v>4</v>
      </c>
      <c r="C14" s="17">
        <v>1</v>
      </c>
      <c r="D14" s="17">
        <f>B14*C14</f>
        <v>4</v>
      </c>
      <c r="E14" s="17">
        <v>0</v>
      </c>
      <c r="F14" s="17">
        <f>D14*E14</f>
        <v>0</v>
      </c>
      <c r="G14" s="17">
        <f t="shared" ref="G14" si="0">F14*0.05</f>
        <v>0</v>
      </c>
      <c r="H14" s="17">
        <f t="shared" ref="H14" si="1">F14*0.1</f>
        <v>0</v>
      </c>
      <c r="I14" s="59">
        <f>F14*$M$5+G14*$M$6+H14*$M$7</f>
        <v>0</v>
      </c>
    </row>
    <row r="15" spans="1:13" ht="15.75" x14ac:dyDescent="0.25">
      <c r="A15" s="16" t="s">
        <v>100</v>
      </c>
      <c r="B15" s="17"/>
      <c r="C15" s="17"/>
      <c r="D15" s="17"/>
      <c r="E15" s="17"/>
      <c r="F15" s="17"/>
      <c r="G15" s="17"/>
      <c r="H15" s="17"/>
      <c r="I15" s="59"/>
    </row>
    <row r="16" spans="1:13" x14ac:dyDescent="0.25">
      <c r="A16" s="16" t="s">
        <v>10</v>
      </c>
      <c r="B16" s="17">
        <v>52</v>
      </c>
      <c r="C16" s="17">
        <v>1</v>
      </c>
      <c r="D16" s="17">
        <f t="shared" ref="D16:D19" si="2">B16*C16</f>
        <v>52</v>
      </c>
      <c r="E16" s="17">
        <v>0</v>
      </c>
      <c r="F16" s="17">
        <f t="shared" ref="F16:F19" si="3">D16*E16</f>
        <v>0</v>
      </c>
      <c r="G16" s="17">
        <f t="shared" ref="G16:G19" si="4">F16*0.05</f>
        <v>0</v>
      </c>
      <c r="H16" s="17">
        <f t="shared" ref="H16:H19" si="5">F16*0.1</f>
        <v>0</v>
      </c>
      <c r="I16" s="59">
        <f>F16*$M$5+G16*$M$6+H16*$M$7</f>
        <v>0</v>
      </c>
    </row>
    <row r="17" spans="1:9" x14ac:dyDescent="0.25">
      <c r="A17" s="16" t="s">
        <v>11</v>
      </c>
      <c r="B17" s="17">
        <v>52</v>
      </c>
      <c r="C17" s="17">
        <v>1</v>
      </c>
      <c r="D17" s="17">
        <f t="shared" si="2"/>
        <v>52</v>
      </c>
      <c r="E17" s="17">
        <v>0</v>
      </c>
      <c r="F17" s="17">
        <f t="shared" si="3"/>
        <v>0</v>
      </c>
      <c r="G17" s="17">
        <f t="shared" si="4"/>
        <v>0</v>
      </c>
      <c r="H17" s="17">
        <f t="shared" si="5"/>
        <v>0</v>
      </c>
      <c r="I17" s="59">
        <f>F17*$M$5+G17*$M$6+H17*$M$7</f>
        <v>0</v>
      </c>
    </row>
    <row r="18" spans="1:9" x14ac:dyDescent="0.25">
      <c r="A18" s="16" t="s">
        <v>12</v>
      </c>
      <c r="B18" s="17">
        <v>52</v>
      </c>
      <c r="C18" s="17">
        <v>1</v>
      </c>
      <c r="D18" s="17">
        <f t="shared" si="2"/>
        <v>52</v>
      </c>
      <c r="E18" s="17">
        <v>0</v>
      </c>
      <c r="F18" s="17">
        <f t="shared" si="3"/>
        <v>0</v>
      </c>
      <c r="G18" s="17">
        <f t="shared" si="4"/>
        <v>0</v>
      </c>
      <c r="H18" s="17">
        <f t="shared" si="5"/>
        <v>0</v>
      </c>
      <c r="I18" s="59">
        <f>F18*$M$5+G18*$M$6+H18*$M$7</f>
        <v>0</v>
      </c>
    </row>
    <row r="19" spans="1:9" x14ac:dyDescent="0.25">
      <c r="A19" s="16" t="s">
        <v>13</v>
      </c>
      <c r="B19" s="17">
        <v>52</v>
      </c>
      <c r="C19" s="17">
        <v>1</v>
      </c>
      <c r="D19" s="17">
        <f t="shared" si="2"/>
        <v>52</v>
      </c>
      <c r="E19" s="17">
        <v>0</v>
      </c>
      <c r="F19" s="17">
        <f t="shared" si="3"/>
        <v>0</v>
      </c>
      <c r="G19" s="17">
        <f t="shared" si="4"/>
        <v>0</v>
      </c>
      <c r="H19" s="17">
        <f t="shared" si="5"/>
        <v>0</v>
      </c>
      <c r="I19" s="59">
        <f>F19*$M$5+G19*$M$6+H19*$M$7</f>
        <v>0</v>
      </c>
    </row>
    <row r="20" spans="1:9" ht="15.75" x14ac:dyDescent="0.25">
      <c r="A20" s="16" t="s">
        <v>101</v>
      </c>
      <c r="B20" s="17"/>
      <c r="C20" s="17"/>
      <c r="D20" s="17"/>
      <c r="E20" s="17"/>
      <c r="F20" s="17"/>
      <c r="G20" s="17"/>
      <c r="H20" s="17"/>
      <c r="I20" s="57"/>
    </row>
    <row r="21" spans="1:9" x14ac:dyDescent="0.25">
      <c r="A21" s="16" t="s">
        <v>10</v>
      </c>
      <c r="B21" s="17" t="s">
        <v>0</v>
      </c>
      <c r="C21" s="17"/>
      <c r="D21" s="17"/>
      <c r="E21" s="17"/>
      <c r="F21" s="17"/>
      <c r="G21" s="17"/>
      <c r="H21" s="17"/>
      <c r="I21" s="57"/>
    </row>
    <row r="22" spans="1:9" x14ac:dyDescent="0.25">
      <c r="A22" s="16" t="s">
        <v>11</v>
      </c>
      <c r="B22" s="17" t="s">
        <v>0</v>
      </c>
      <c r="C22" s="17"/>
      <c r="D22" s="17"/>
      <c r="E22" s="17"/>
      <c r="F22" s="17"/>
      <c r="G22" s="17"/>
      <c r="H22" s="17"/>
      <c r="I22" s="57"/>
    </row>
    <row r="23" spans="1:9" x14ac:dyDescent="0.25">
      <c r="A23" s="16" t="s">
        <v>12</v>
      </c>
      <c r="B23" s="17">
        <v>2</v>
      </c>
      <c r="C23" s="17">
        <v>1</v>
      </c>
      <c r="D23" s="17">
        <f t="shared" ref="D23:D24" si="6">B23*C23</f>
        <v>2</v>
      </c>
      <c r="E23" s="17">
        <v>2</v>
      </c>
      <c r="F23" s="17">
        <f t="shared" ref="F23:F24" si="7">D23*E23</f>
        <v>4</v>
      </c>
      <c r="G23" s="17">
        <f t="shared" ref="G23:G24" si="8">F23*0.05</f>
        <v>0.2</v>
      </c>
      <c r="H23" s="17">
        <f t="shared" ref="H23:H24" si="9">F23*0.1</f>
        <v>0.4</v>
      </c>
      <c r="I23" s="57">
        <f>F23*$M$5+G23*$M$6+H23*$M$7</f>
        <v>630.02599999999995</v>
      </c>
    </row>
    <row r="24" spans="1:9" x14ac:dyDescent="0.25">
      <c r="A24" s="16" t="s">
        <v>13</v>
      </c>
      <c r="B24" s="17">
        <v>2</v>
      </c>
      <c r="C24" s="17">
        <v>1</v>
      </c>
      <c r="D24" s="17">
        <f t="shared" si="6"/>
        <v>2</v>
      </c>
      <c r="E24" s="17">
        <v>1</v>
      </c>
      <c r="F24" s="17">
        <f t="shared" si="7"/>
        <v>2</v>
      </c>
      <c r="G24" s="17">
        <f t="shared" si="8"/>
        <v>0.1</v>
      </c>
      <c r="H24" s="17">
        <f t="shared" si="9"/>
        <v>0.2</v>
      </c>
      <c r="I24" s="57">
        <f>F24*$M$5+G24*$M$6+H24*$M$7</f>
        <v>315.01299999999998</v>
      </c>
    </row>
    <row r="25" spans="1:9" ht="17.25" customHeight="1" x14ac:dyDescent="0.25">
      <c r="A25" s="16" t="s">
        <v>102</v>
      </c>
      <c r="B25" s="17"/>
      <c r="C25" s="17"/>
      <c r="D25" s="17"/>
      <c r="E25" s="17"/>
      <c r="F25" s="17"/>
      <c r="G25" s="17"/>
      <c r="H25" s="17"/>
      <c r="I25" s="57"/>
    </row>
    <row r="26" spans="1:9" x14ac:dyDescent="0.25">
      <c r="A26" s="16" t="s">
        <v>10</v>
      </c>
      <c r="B26" s="17">
        <v>13.5</v>
      </c>
      <c r="C26" s="17">
        <v>2</v>
      </c>
      <c r="D26" s="17">
        <f t="shared" ref="D26:D29" si="10">B26*C26</f>
        <v>27</v>
      </c>
      <c r="E26" s="17">
        <v>3</v>
      </c>
      <c r="F26" s="17">
        <v>108</v>
      </c>
      <c r="G26" s="17">
        <f t="shared" ref="G26:G34" si="11">F26*0.05</f>
        <v>5.4</v>
      </c>
      <c r="H26" s="17">
        <f t="shared" ref="H26:H34" si="12">F26*0.1</f>
        <v>10.8</v>
      </c>
      <c r="I26" s="57">
        <f>F26*$M$5+G26*$M$6+H26*$M$7</f>
        <v>17010.701999999997</v>
      </c>
    </row>
    <row r="27" spans="1:9" x14ac:dyDescent="0.25">
      <c r="A27" s="16" t="s">
        <v>11</v>
      </c>
      <c r="B27" s="17">
        <v>15.5</v>
      </c>
      <c r="C27" s="17">
        <v>2</v>
      </c>
      <c r="D27" s="17">
        <f t="shared" si="10"/>
        <v>31</v>
      </c>
      <c r="E27" s="17">
        <v>1</v>
      </c>
      <c r="F27" s="17">
        <f t="shared" ref="F27:F29" si="13">D27*E27</f>
        <v>31</v>
      </c>
      <c r="G27" s="17">
        <f t="shared" si="11"/>
        <v>1.55</v>
      </c>
      <c r="H27" s="17">
        <f t="shared" si="12"/>
        <v>3.1</v>
      </c>
      <c r="I27" s="57">
        <f t="shared" ref="I27:I34" si="14">F27*$M$5+G27*$M$6+H27*$M$7</f>
        <v>4882.7015000000001</v>
      </c>
    </row>
    <row r="28" spans="1:9" x14ac:dyDescent="0.25">
      <c r="A28" s="16" t="s">
        <v>12</v>
      </c>
      <c r="B28" s="17">
        <v>8</v>
      </c>
      <c r="C28" s="17">
        <v>2</v>
      </c>
      <c r="D28" s="17">
        <f t="shared" si="10"/>
        <v>16</v>
      </c>
      <c r="E28" s="17">
        <v>2</v>
      </c>
      <c r="F28" s="17">
        <f t="shared" si="13"/>
        <v>32</v>
      </c>
      <c r="G28" s="17">
        <f t="shared" si="11"/>
        <v>1.6</v>
      </c>
      <c r="H28" s="17">
        <f t="shared" si="12"/>
        <v>3.2</v>
      </c>
      <c r="I28" s="57">
        <f t="shared" si="14"/>
        <v>5040.2079999999996</v>
      </c>
    </row>
    <row r="29" spans="1:9" x14ac:dyDescent="0.25">
      <c r="A29" s="16" t="s">
        <v>13</v>
      </c>
      <c r="B29" s="17">
        <v>8</v>
      </c>
      <c r="C29" s="17">
        <v>2</v>
      </c>
      <c r="D29" s="17">
        <f t="shared" si="10"/>
        <v>16</v>
      </c>
      <c r="E29" s="17">
        <v>1</v>
      </c>
      <c r="F29" s="17">
        <f t="shared" si="13"/>
        <v>16</v>
      </c>
      <c r="G29" s="17">
        <f t="shared" si="11"/>
        <v>0.8</v>
      </c>
      <c r="H29" s="17">
        <f t="shared" si="12"/>
        <v>1.6</v>
      </c>
      <c r="I29" s="57">
        <f t="shared" si="14"/>
        <v>2520.1039999999998</v>
      </c>
    </row>
    <row r="30" spans="1:9" ht="15.75" x14ac:dyDescent="0.25">
      <c r="A30" s="16" t="s">
        <v>103</v>
      </c>
      <c r="B30" s="17"/>
      <c r="C30" s="17"/>
      <c r="D30" s="17"/>
      <c r="E30" s="17"/>
      <c r="F30" s="17"/>
      <c r="G30" s="17"/>
      <c r="H30" s="17"/>
      <c r="I30" s="59">
        <f t="shared" si="14"/>
        <v>0</v>
      </c>
    </row>
    <row r="31" spans="1:9" x14ac:dyDescent="0.25">
      <c r="A31" s="16" t="s">
        <v>10</v>
      </c>
      <c r="B31" s="17">
        <v>12</v>
      </c>
      <c r="C31" s="17">
        <v>2</v>
      </c>
      <c r="D31" s="17">
        <f t="shared" ref="D31:D34" si="15">B31*C31</f>
        <v>24</v>
      </c>
      <c r="E31" s="17">
        <v>3</v>
      </c>
      <c r="F31" s="17">
        <f t="shared" ref="F31:F34" si="16">D31*E31</f>
        <v>72</v>
      </c>
      <c r="G31" s="17">
        <f t="shared" si="11"/>
        <v>3.6</v>
      </c>
      <c r="H31" s="17">
        <f t="shared" si="12"/>
        <v>7.2</v>
      </c>
      <c r="I31" s="57">
        <f t="shared" si="14"/>
        <v>11340.467999999999</v>
      </c>
    </row>
    <row r="32" spans="1:9" x14ac:dyDescent="0.25">
      <c r="A32" s="16" t="s">
        <v>11</v>
      </c>
      <c r="B32" s="17">
        <v>12</v>
      </c>
      <c r="C32" s="17">
        <v>2</v>
      </c>
      <c r="D32" s="17">
        <f t="shared" si="15"/>
        <v>24</v>
      </c>
      <c r="E32" s="17">
        <v>1</v>
      </c>
      <c r="F32" s="17">
        <f t="shared" si="16"/>
        <v>24</v>
      </c>
      <c r="G32" s="17">
        <f t="shared" si="11"/>
        <v>1.2000000000000002</v>
      </c>
      <c r="H32" s="17">
        <f t="shared" si="12"/>
        <v>2.4000000000000004</v>
      </c>
      <c r="I32" s="57">
        <f t="shared" si="14"/>
        <v>3780.1559999999999</v>
      </c>
    </row>
    <row r="33" spans="1:9" x14ac:dyDescent="0.25">
      <c r="A33" s="16" t="s">
        <v>12</v>
      </c>
      <c r="B33" s="17">
        <v>8</v>
      </c>
      <c r="C33" s="17">
        <v>2</v>
      </c>
      <c r="D33" s="17">
        <f t="shared" si="15"/>
        <v>16</v>
      </c>
      <c r="E33" s="17">
        <v>2</v>
      </c>
      <c r="F33" s="17">
        <f t="shared" si="16"/>
        <v>32</v>
      </c>
      <c r="G33" s="17">
        <f t="shared" si="11"/>
        <v>1.6</v>
      </c>
      <c r="H33" s="17">
        <f t="shared" si="12"/>
        <v>3.2</v>
      </c>
      <c r="I33" s="57">
        <f t="shared" si="14"/>
        <v>5040.2079999999996</v>
      </c>
    </row>
    <row r="34" spans="1:9" x14ac:dyDescent="0.25">
      <c r="A34" s="16" t="s">
        <v>13</v>
      </c>
      <c r="B34" s="17">
        <v>8</v>
      </c>
      <c r="C34" s="17">
        <v>2</v>
      </c>
      <c r="D34" s="17">
        <f t="shared" si="15"/>
        <v>16</v>
      </c>
      <c r="E34" s="17">
        <v>1</v>
      </c>
      <c r="F34" s="17">
        <f t="shared" si="16"/>
        <v>16</v>
      </c>
      <c r="G34" s="17">
        <f t="shared" si="11"/>
        <v>0.8</v>
      </c>
      <c r="H34" s="17">
        <f t="shared" si="12"/>
        <v>1.6</v>
      </c>
      <c r="I34" s="57">
        <f t="shared" si="14"/>
        <v>2520.1039999999998</v>
      </c>
    </row>
    <row r="35" spans="1:9" x14ac:dyDescent="0.25">
      <c r="A35" s="18" t="s">
        <v>14</v>
      </c>
      <c r="B35" s="17"/>
      <c r="C35" s="17"/>
      <c r="D35" s="17"/>
      <c r="E35" s="17"/>
      <c r="F35" s="76">
        <f>SUM(F7:H34)</f>
        <v>387.55000000000007</v>
      </c>
      <c r="G35" s="77"/>
      <c r="H35" s="78"/>
      <c r="I35" s="58">
        <f>SUM(I7:I34)</f>
        <v>53079.690499999997</v>
      </c>
    </row>
    <row r="36" spans="1:9" x14ac:dyDescent="0.25">
      <c r="A36" s="16" t="s">
        <v>15</v>
      </c>
      <c r="B36" s="17"/>
      <c r="C36" s="17"/>
      <c r="D36" s="17"/>
      <c r="E36" s="17"/>
      <c r="F36" s="17"/>
      <c r="G36" s="17"/>
      <c r="H36" s="17"/>
      <c r="I36" s="57"/>
    </row>
    <row r="37" spans="1:9" x14ac:dyDescent="0.25">
      <c r="A37" s="16" t="s">
        <v>52</v>
      </c>
      <c r="B37" s="17"/>
      <c r="C37" s="17"/>
      <c r="D37" s="17"/>
      <c r="E37" s="17"/>
      <c r="F37" s="17"/>
      <c r="G37" s="17"/>
      <c r="H37" s="17"/>
      <c r="I37" s="57"/>
    </row>
    <row r="38" spans="1:9" x14ac:dyDescent="0.25">
      <c r="A38" s="16" t="s">
        <v>10</v>
      </c>
      <c r="B38" s="17">
        <v>4</v>
      </c>
      <c r="C38" s="17">
        <v>1</v>
      </c>
      <c r="D38" s="17">
        <f t="shared" ref="D38:D39" si="17">B38*C38</f>
        <v>4</v>
      </c>
      <c r="E38" s="17">
        <v>3</v>
      </c>
      <c r="F38" s="17">
        <f t="shared" ref="F38:F39" si="18">D38*E38</f>
        <v>12</v>
      </c>
      <c r="G38" s="17">
        <f t="shared" ref="G38:G39" si="19">F38*0.05</f>
        <v>0.60000000000000009</v>
      </c>
      <c r="H38" s="17">
        <f t="shared" ref="H38:H39" si="20">F38*0.1</f>
        <v>1.2000000000000002</v>
      </c>
      <c r="I38" s="57">
        <f t="shared" ref="I38:I46" si="21">F38*$M$5+G38*$M$6+H38*$M$7</f>
        <v>1890.078</v>
      </c>
    </row>
    <row r="39" spans="1:9" x14ac:dyDescent="0.25">
      <c r="A39" s="16" t="s">
        <v>11</v>
      </c>
      <c r="B39" s="17">
        <v>4</v>
      </c>
      <c r="C39" s="17">
        <v>1</v>
      </c>
      <c r="D39" s="17">
        <f t="shared" si="17"/>
        <v>4</v>
      </c>
      <c r="E39" s="17">
        <v>1</v>
      </c>
      <c r="F39" s="17">
        <f t="shared" si="18"/>
        <v>4</v>
      </c>
      <c r="G39" s="17">
        <f t="shared" si="19"/>
        <v>0.2</v>
      </c>
      <c r="H39" s="17">
        <f t="shared" si="20"/>
        <v>0.4</v>
      </c>
      <c r="I39" s="57">
        <f t="shared" si="21"/>
        <v>630.02599999999995</v>
      </c>
    </row>
    <row r="40" spans="1:9" x14ac:dyDescent="0.25">
      <c r="A40" s="16" t="s">
        <v>53</v>
      </c>
      <c r="B40" s="17">
        <v>4</v>
      </c>
      <c r="C40" s="17">
        <v>1</v>
      </c>
      <c r="D40" s="17">
        <f t="shared" ref="D40:D41" si="22">B40*C40</f>
        <v>4</v>
      </c>
      <c r="E40" s="27">
        <v>2</v>
      </c>
      <c r="F40" s="17">
        <f t="shared" ref="F40:F41" si="23">D40*E40</f>
        <v>8</v>
      </c>
      <c r="G40" s="17">
        <f t="shared" ref="G40:G41" si="24">F40*0.05</f>
        <v>0.4</v>
      </c>
      <c r="H40" s="17">
        <f t="shared" ref="H40:H41" si="25">F40*0.1</f>
        <v>0.8</v>
      </c>
      <c r="I40" s="57">
        <f t="shared" si="21"/>
        <v>1260.0519999999999</v>
      </c>
    </row>
    <row r="41" spans="1:9" x14ac:dyDescent="0.25">
      <c r="A41" s="16" t="s">
        <v>54</v>
      </c>
      <c r="B41" s="17">
        <v>4</v>
      </c>
      <c r="C41" s="17">
        <v>1</v>
      </c>
      <c r="D41" s="17">
        <f t="shared" si="22"/>
        <v>4</v>
      </c>
      <c r="E41" s="27">
        <v>1</v>
      </c>
      <c r="F41" s="17">
        <f t="shared" si="23"/>
        <v>4</v>
      </c>
      <c r="G41" s="17">
        <f t="shared" si="24"/>
        <v>0.2</v>
      </c>
      <c r="H41" s="17">
        <f t="shared" si="25"/>
        <v>0.4</v>
      </c>
      <c r="I41" s="57">
        <f t="shared" si="21"/>
        <v>630.02599999999995</v>
      </c>
    </row>
    <row r="42" spans="1:9" x14ac:dyDescent="0.25">
      <c r="A42" s="16" t="s">
        <v>48</v>
      </c>
      <c r="B42" s="17"/>
      <c r="C42" s="17"/>
      <c r="D42" s="17"/>
      <c r="E42" s="17"/>
      <c r="F42" s="17"/>
      <c r="G42" s="17"/>
      <c r="H42" s="17"/>
      <c r="I42" s="57"/>
    </row>
    <row r="43" spans="1:9" x14ac:dyDescent="0.25">
      <c r="A43" s="16" t="s">
        <v>10</v>
      </c>
      <c r="B43" s="17">
        <v>40</v>
      </c>
      <c r="C43" s="17">
        <v>1</v>
      </c>
      <c r="D43" s="17">
        <f t="shared" ref="D43:D44" si="26">B43*C43</f>
        <v>40</v>
      </c>
      <c r="E43" s="17">
        <v>3</v>
      </c>
      <c r="F43" s="17">
        <f t="shared" ref="F43:F46" si="27">D43*E43</f>
        <v>120</v>
      </c>
      <c r="G43" s="17">
        <f t="shared" ref="G43:G46" si="28">F43*0.05</f>
        <v>6</v>
      </c>
      <c r="H43" s="17">
        <f t="shared" ref="H43:H46" si="29">F43*0.1</f>
        <v>12</v>
      </c>
      <c r="I43" s="57">
        <f t="shared" si="21"/>
        <v>18900.78</v>
      </c>
    </row>
    <row r="44" spans="1:9" x14ac:dyDescent="0.25">
      <c r="A44" s="16" t="s">
        <v>11</v>
      </c>
      <c r="B44" s="17">
        <v>40</v>
      </c>
      <c r="C44" s="17">
        <v>1</v>
      </c>
      <c r="D44" s="17">
        <f t="shared" si="26"/>
        <v>40</v>
      </c>
      <c r="E44" s="17">
        <v>1</v>
      </c>
      <c r="F44" s="17">
        <f t="shared" si="27"/>
        <v>40</v>
      </c>
      <c r="G44" s="17">
        <f t="shared" si="28"/>
        <v>2</v>
      </c>
      <c r="H44" s="17">
        <f t="shared" si="29"/>
        <v>4</v>
      </c>
      <c r="I44" s="57">
        <f t="shared" si="21"/>
        <v>6300.2599999999993</v>
      </c>
    </row>
    <row r="45" spans="1:9" ht="15.75" x14ac:dyDescent="0.25">
      <c r="A45" s="16" t="s">
        <v>104</v>
      </c>
      <c r="B45" s="17">
        <v>40</v>
      </c>
      <c r="C45" s="17">
        <v>1</v>
      </c>
      <c r="D45" s="17">
        <f t="shared" ref="D45:D46" si="30">B45*C45</f>
        <v>40</v>
      </c>
      <c r="E45" s="17">
        <v>0</v>
      </c>
      <c r="F45" s="17">
        <f t="shared" si="27"/>
        <v>0</v>
      </c>
      <c r="G45" s="17">
        <f t="shared" si="28"/>
        <v>0</v>
      </c>
      <c r="H45" s="17">
        <f t="shared" si="29"/>
        <v>0</v>
      </c>
      <c r="I45" s="59">
        <f t="shared" si="21"/>
        <v>0</v>
      </c>
    </row>
    <row r="46" spans="1:9" ht="15.75" x14ac:dyDescent="0.25">
      <c r="A46" s="16" t="s">
        <v>105</v>
      </c>
      <c r="B46" s="17">
        <v>40</v>
      </c>
      <c r="C46" s="17">
        <v>1</v>
      </c>
      <c r="D46" s="17">
        <f t="shared" si="30"/>
        <v>40</v>
      </c>
      <c r="E46" s="17">
        <v>0</v>
      </c>
      <c r="F46" s="17">
        <f t="shared" si="27"/>
        <v>0</v>
      </c>
      <c r="G46" s="17">
        <f t="shared" si="28"/>
        <v>0</v>
      </c>
      <c r="H46" s="17">
        <f t="shared" si="29"/>
        <v>0</v>
      </c>
      <c r="I46" s="59">
        <f t="shared" si="21"/>
        <v>0</v>
      </c>
    </row>
    <row r="47" spans="1:9" x14ac:dyDescent="0.25">
      <c r="A47" s="16" t="s">
        <v>16</v>
      </c>
      <c r="B47" s="17"/>
      <c r="C47" s="17"/>
      <c r="D47" s="17"/>
      <c r="E47" s="17"/>
      <c r="F47" s="17"/>
      <c r="G47" s="17"/>
      <c r="H47" s="17"/>
      <c r="I47" s="57"/>
    </row>
    <row r="48" spans="1:9" ht="15.75" x14ac:dyDescent="0.25">
      <c r="A48" s="16" t="s">
        <v>106</v>
      </c>
      <c r="B48" s="17" t="s">
        <v>0</v>
      </c>
      <c r="C48" s="17"/>
      <c r="D48" s="17"/>
      <c r="E48" s="17"/>
      <c r="F48" s="17"/>
      <c r="G48" s="17"/>
      <c r="H48" s="17"/>
      <c r="I48" s="57"/>
    </row>
    <row r="49" spans="1:9" x14ac:dyDescent="0.25">
      <c r="A49" s="16" t="s">
        <v>17</v>
      </c>
      <c r="B49" s="17"/>
      <c r="C49" s="17"/>
      <c r="D49" s="17"/>
      <c r="E49" s="17"/>
      <c r="F49" s="17"/>
      <c r="G49" s="17"/>
      <c r="H49" s="17"/>
      <c r="I49" s="57"/>
    </row>
    <row r="50" spans="1:9" x14ac:dyDescent="0.25">
      <c r="A50" s="16" t="s">
        <v>18</v>
      </c>
      <c r="B50" s="17"/>
      <c r="C50" s="17"/>
      <c r="D50" s="17"/>
      <c r="E50" s="17"/>
      <c r="F50" s="17"/>
      <c r="G50" s="17"/>
      <c r="H50" s="17"/>
      <c r="I50" s="57"/>
    </row>
    <row r="51" spans="1:9" x14ac:dyDescent="0.25">
      <c r="A51" s="16" t="s">
        <v>19</v>
      </c>
      <c r="B51" s="17" t="s">
        <v>0</v>
      </c>
      <c r="C51" s="17"/>
      <c r="D51" s="17"/>
      <c r="E51" s="17"/>
      <c r="F51" s="17"/>
      <c r="G51" s="17"/>
      <c r="H51" s="17"/>
      <c r="I51" s="57"/>
    </row>
    <row r="52" spans="1:9" x14ac:dyDescent="0.25">
      <c r="A52" s="16" t="s">
        <v>20</v>
      </c>
      <c r="B52" s="17">
        <v>2</v>
      </c>
      <c r="C52" s="17">
        <v>12</v>
      </c>
      <c r="D52" s="17">
        <f t="shared" ref="D52:D53" si="31">B52*C52</f>
        <v>24</v>
      </c>
      <c r="E52" s="17">
        <v>1</v>
      </c>
      <c r="F52" s="17">
        <f t="shared" ref="F52:F53" si="32">D52*E52</f>
        <v>24</v>
      </c>
      <c r="G52" s="17">
        <f t="shared" ref="G52:G53" si="33">F52*0.05</f>
        <v>1.2000000000000002</v>
      </c>
      <c r="H52" s="17">
        <f t="shared" ref="H52:H53" si="34">F52*0.1</f>
        <v>2.4000000000000004</v>
      </c>
      <c r="I52" s="57">
        <f t="shared" ref="I52:I53" si="35">F52*$M$5+G52*$M$6+H52*$M$7</f>
        <v>3780.1559999999999</v>
      </c>
    </row>
    <row r="53" spans="1:9" x14ac:dyDescent="0.25">
      <c r="A53" s="16" t="s">
        <v>21</v>
      </c>
      <c r="B53" s="17">
        <v>2</v>
      </c>
      <c r="C53" s="17">
        <v>12</v>
      </c>
      <c r="D53" s="17">
        <f t="shared" si="31"/>
        <v>24</v>
      </c>
      <c r="E53" s="17">
        <v>2</v>
      </c>
      <c r="F53" s="17">
        <f t="shared" si="32"/>
        <v>48</v>
      </c>
      <c r="G53" s="17">
        <f t="shared" si="33"/>
        <v>2.4000000000000004</v>
      </c>
      <c r="H53" s="17">
        <f t="shared" si="34"/>
        <v>4.8000000000000007</v>
      </c>
      <c r="I53" s="57">
        <f t="shared" si="35"/>
        <v>7560.3119999999999</v>
      </c>
    </row>
    <row r="54" spans="1:9" x14ac:dyDescent="0.25">
      <c r="A54" s="16" t="s">
        <v>22</v>
      </c>
      <c r="B54" s="17" t="s">
        <v>0</v>
      </c>
      <c r="C54" s="17"/>
      <c r="D54" s="17"/>
      <c r="E54" s="17"/>
      <c r="F54" s="17"/>
      <c r="G54" s="17"/>
      <c r="H54" s="17"/>
      <c r="I54" s="57"/>
    </row>
    <row r="55" spans="1:9" x14ac:dyDescent="0.25">
      <c r="A55" s="16" t="s">
        <v>23</v>
      </c>
      <c r="B55" s="17"/>
      <c r="C55" s="17"/>
      <c r="D55" s="17"/>
      <c r="E55" s="17"/>
      <c r="F55" s="17"/>
      <c r="G55" s="17"/>
      <c r="H55" s="17"/>
      <c r="I55" s="57"/>
    </row>
    <row r="56" spans="1:9" x14ac:dyDescent="0.25">
      <c r="A56" s="16" t="s">
        <v>19</v>
      </c>
      <c r="B56" s="17">
        <v>2</v>
      </c>
      <c r="C56" s="17">
        <v>2</v>
      </c>
      <c r="D56" s="17">
        <f t="shared" ref="D56:D59" si="36">B56*C56</f>
        <v>4</v>
      </c>
      <c r="E56" s="17">
        <v>3</v>
      </c>
      <c r="F56" s="17">
        <f t="shared" ref="F56:F59" si="37">D56*E56</f>
        <v>12</v>
      </c>
      <c r="G56" s="17">
        <f t="shared" ref="G56:G59" si="38">F56*0.05</f>
        <v>0.60000000000000009</v>
      </c>
      <c r="H56" s="17">
        <f t="shared" ref="H56:H59" si="39">F56*0.1</f>
        <v>1.2000000000000002</v>
      </c>
      <c r="I56" s="57">
        <f t="shared" ref="I56:I59" si="40">F56*$M$5+G56*$M$6+H56*$M$7</f>
        <v>1890.078</v>
      </c>
    </row>
    <row r="57" spans="1:9" x14ac:dyDescent="0.25">
      <c r="A57" s="16" t="s">
        <v>20</v>
      </c>
      <c r="B57" s="17">
        <v>2</v>
      </c>
      <c r="C57" s="17">
        <v>2</v>
      </c>
      <c r="D57" s="17">
        <f t="shared" si="36"/>
        <v>4</v>
      </c>
      <c r="E57" s="17">
        <v>1</v>
      </c>
      <c r="F57" s="17">
        <f t="shared" si="37"/>
        <v>4</v>
      </c>
      <c r="G57" s="17">
        <f t="shared" si="38"/>
        <v>0.2</v>
      </c>
      <c r="H57" s="17">
        <f t="shared" si="39"/>
        <v>0.4</v>
      </c>
      <c r="I57" s="57">
        <f t="shared" si="40"/>
        <v>630.02599999999995</v>
      </c>
    </row>
    <row r="58" spans="1:9" x14ac:dyDescent="0.25">
      <c r="A58" s="16" t="s">
        <v>21</v>
      </c>
      <c r="B58" s="17">
        <v>2</v>
      </c>
      <c r="C58" s="17">
        <v>2</v>
      </c>
      <c r="D58" s="17">
        <f t="shared" si="36"/>
        <v>4</v>
      </c>
      <c r="E58" s="17">
        <v>2</v>
      </c>
      <c r="F58" s="17">
        <f t="shared" si="37"/>
        <v>8</v>
      </c>
      <c r="G58" s="17">
        <f t="shared" si="38"/>
        <v>0.4</v>
      </c>
      <c r="H58" s="17">
        <f t="shared" si="39"/>
        <v>0.8</v>
      </c>
      <c r="I58" s="57">
        <f t="shared" si="40"/>
        <v>1260.0519999999999</v>
      </c>
    </row>
    <row r="59" spans="1:9" x14ac:dyDescent="0.25">
      <c r="A59" s="16" t="s">
        <v>22</v>
      </c>
      <c r="B59" s="17">
        <v>2</v>
      </c>
      <c r="C59" s="17">
        <v>2</v>
      </c>
      <c r="D59" s="17">
        <f t="shared" si="36"/>
        <v>4</v>
      </c>
      <c r="E59" s="17">
        <v>1</v>
      </c>
      <c r="F59" s="17">
        <f t="shared" si="37"/>
        <v>4</v>
      </c>
      <c r="G59" s="17">
        <f t="shared" si="38"/>
        <v>0.2</v>
      </c>
      <c r="H59" s="17">
        <f t="shared" si="39"/>
        <v>0.4</v>
      </c>
      <c r="I59" s="57">
        <f t="shared" si="40"/>
        <v>630.02599999999995</v>
      </c>
    </row>
    <row r="60" spans="1:9" x14ac:dyDescent="0.25">
      <c r="A60" s="16" t="s">
        <v>24</v>
      </c>
      <c r="B60" s="17"/>
      <c r="C60" s="17"/>
      <c r="D60" s="17"/>
      <c r="E60" s="17"/>
      <c r="F60" s="17"/>
      <c r="G60" s="17"/>
      <c r="H60" s="17"/>
      <c r="I60" s="57"/>
    </row>
    <row r="61" spans="1:9" x14ac:dyDescent="0.25">
      <c r="A61" s="16" t="s">
        <v>25</v>
      </c>
      <c r="B61" s="17"/>
      <c r="C61" s="17"/>
      <c r="D61" s="17"/>
      <c r="E61" s="17"/>
      <c r="F61" s="17"/>
      <c r="G61" s="17"/>
      <c r="H61" s="17"/>
      <c r="I61" s="57"/>
    </row>
    <row r="62" spans="1:9" x14ac:dyDescent="0.25">
      <c r="A62" s="16" t="s">
        <v>19</v>
      </c>
      <c r="B62" s="17">
        <v>1</v>
      </c>
      <c r="C62" s="17">
        <v>2</v>
      </c>
      <c r="D62" s="17">
        <f t="shared" ref="D62:D65" si="41">B62*C62</f>
        <v>2</v>
      </c>
      <c r="E62" s="17">
        <v>3</v>
      </c>
      <c r="F62" s="17">
        <f t="shared" ref="F62:F65" si="42">D62*E62</f>
        <v>6</v>
      </c>
      <c r="G62" s="17">
        <f t="shared" ref="G62:G65" si="43">F62*0.05</f>
        <v>0.30000000000000004</v>
      </c>
      <c r="H62" s="17">
        <f t="shared" ref="H62:H65" si="44">F62*0.1</f>
        <v>0.60000000000000009</v>
      </c>
      <c r="I62" s="57">
        <f t="shared" ref="I62:I70" si="45">F62*$M$5+G62*$M$6+H62*$M$7</f>
        <v>945.03899999999999</v>
      </c>
    </row>
    <row r="63" spans="1:9" x14ac:dyDescent="0.25">
      <c r="A63" s="16" t="s">
        <v>20</v>
      </c>
      <c r="B63" s="17">
        <v>1</v>
      </c>
      <c r="C63" s="17">
        <v>2</v>
      </c>
      <c r="D63" s="17">
        <f t="shared" si="41"/>
        <v>2</v>
      </c>
      <c r="E63" s="17">
        <v>1</v>
      </c>
      <c r="F63" s="17">
        <f t="shared" si="42"/>
        <v>2</v>
      </c>
      <c r="G63" s="17">
        <f t="shared" si="43"/>
        <v>0.1</v>
      </c>
      <c r="H63" s="17">
        <f t="shared" si="44"/>
        <v>0.2</v>
      </c>
      <c r="I63" s="57">
        <f t="shared" si="45"/>
        <v>315.01299999999998</v>
      </c>
    </row>
    <row r="64" spans="1:9" x14ac:dyDescent="0.25">
      <c r="A64" s="16" t="s">
        <v>21</v>
      </c>
      <c r="B64" s="17">
        <v>1</v>
      </c>
      <c r="C64" s="17">
        <v>2</v>
      </c>
      <c r="D64" s="17">
        <f t="shared" si="41"/>
        <v>2</v>
      </c>
      <c r="E64" s="17">
        <v>2</v>
      </c>
      <c r="F64" s="17">
        <f t="shared" si="42"/>
        <v>4</v>
      </c>
      <c r="G64" s="17">
        <f t="shared" si="43"/>
        <v>0.2</v>
      </c>
      <c r="H64" s="17">
        <f t="shared" si="44"/>
        <v>0.4</v>
      </c>
      <c r="I64" s="57">
        <f t="shared" si="45"/>
        <v>630.02599999999995</v>
      </c>
    </row>
    <row r="65" spans="1:9" x14ac:dyDescent="0.25">
      <c r="A65" s="16" t="s">
        <v>22</v>
      </c>
      <c r="B65" s="17">
        <v>1</v>
      </c>
      <c r="C65" s="17">
        <v>2</v>
      </c>
      <c r="D65" s="17">
        <f t="shared" si="41"/>
        <v>2</v>
      </c>
      <c r="E65" s="17">
        <v>1</v>
      </c>
      <c r="F65" s="17">
        <f t="shared" si="42"/>
        <v>2</v>
      </c>
      <c r="G65" s="17">
        <f t="shared" si="43"/>
        <v>0.1</v>
      </c>
      <c r="H65" s="17">
        <f t="shared" si="44"/>
        <v>0.2</v>
      </c>
      <c r="I65" s="57">
        <f t="shared" si="45"/>
        <v>315.01299999999998</v>
      </c>
    </row>
    <row r="66" spans="1:9" x14ac:dyDescent="0.25">
      <c r="A66" s="16" t="s">
        <v>26</v>
      </c>
      <c r="B66" s="17"/>
      <c r="C66" s="17"/>
      <c r="D66" s="17"/>
      <c r="E66" s="17"/>
      <c r="F66" s="17"/>
      <c r="G66" s="17"/>
      <c r="H66" s="17"/>
      <c r="I66" s="57"/>
    </row>
    <row r="67" spans="1:9" x14ac:dyDescent="0.25">
      <c r="A67" s="16" t="s">
        <v>19</v>
      </c>
      <c r="B67" s="17">
        <v>1</v>
      </c>
      <c r="C67" s="17">
        <v>2</v>
      </c>
      <c r="D67" s="17">
        <f t="shared" ref="D67:D70" si="46">B67*C67</f>
        <v>2</v>
      </c>
      <c r="E67" s="17">
        <v>3</v>
      </c>
      <c r="F67" s="17">
        <f t="shared" ref="F67:F70" si="47">D67*E67</f>
        <v>6</v>
      </c>
      <c r="G67" s="17">
        <f t="shared" ref="G67:G70" si="48">F67*0.05</f>
        <v>0.30000000000000004</v>
      </c>
      <c r="H67" s="17">
        <f t="shared" ref="H67:H70" si="49">F67*0.1</f>
        <v>0.60000000000000009</v>
      </c>
      <c r="I67" s="57">
        <f t="shared" si="45"/>
        <v>945.03899999999999</v>
      </c>
    </row>
    <row r="68" spans="1:9" x14ac:dyDescent="0.25">
      <c r="A68" s="16" t="s">
        <v>20</v>
      </c>
      <c r="B68" s="17">
        <v>1</v>
      </c>
      <c r="C68" s="17">
        <v>2</v>
      </c>
      <c r="D68" s="17">
        <f t="shared" si="46"/>
        <v>2</v>
      </c>
      <c r="E68" s="17">
        <v>1</v>
      </c>
      <c r="F68" s="17">
        <f t="shared" si="47"/>
        <v>2</v>
      </c>
      <c r="G68" s="17">
        <f t="shared" si="48"/>
        <v>0.1</v>
      </c>
      <c r="H68" s="17">
        <f t="shared" si="49"/>
        <v>0.2</v>
      </c>
      <c r="I68" s="57">
        <f t="shared" si="45"/>
        <v>315.01299999999998</v>
      </c>
    </row>
    <row r="69" spans="1:9" x14ac:dyDescent="0.25">
      <c r="A69" s="16" t="s">
        <v>21</v>
      </c>
      <c r="B69" s="17">
        <v>1</v>
      </c>
      <c r="C69" s="17">
        <v>2</v>
      </c>
      <c r="D69" s="17">
        <f t="shared" si="46"/>
        <v>2</v>
      </c>
      <c r="E69" s="17">
        <v>2</v>
      </c>
      <c r="F69" s="17">
        <f t="shared" si="47"/>
        <v>4</v>
      </c>
      <c r="G69" s="17">
        <f t="shared" si="48"/>
        <v>0.2</v>
      </c>
      <c r="H69" s="17">
        <f t="shared" si="49"/>
        <v>0.4</v>
      </c>
      <c r="I69" s="57">
        <f t="shared" si="45"/>
        <v>630.02599999999995</v>
      </c>
    </row>
    <row r="70" spans="1:9" x14ac:dyDescent="0.25">
      <c r="A70" s="16" t="s">
        <v>22</v>
      </c>
      <c r="B70" s="17">
        <v>1</v>
      </c>
      <c r="C70" s="17">
        <v>2</v>
      </c>
      <c r="D70" s="17">
        <f t="shared" si="46"/>
        <v>2</v>
      </c>
      <c r="E70" s="17">
        <v>1</v>
      </c>
      <c r="F70" s="17">
        <f t="shared" si="47"/>
        <v>2</v>
      </c>
      <c r="G70" s="17">
        <f t="shared" si="48"/>
        <v>0.1</v>
      </c>
      <c r="H70" s="17">
        <f t="shared" si="49"/>
        <v>0.2</v>
      </c>
      <c r="I70" s="57">
        <f t="shared" si="45"/>
        <v>315.01299999999998</v>
      </c>
    </row>
    <row r="71" spans="1:9" x14ac:dyDescent="0.25">
      <c r="A71" s="16" t="s">
        <v>27</v>
      </c>
      <c r="B71" s="17"/>
      <c r="C71" s="17"/>
      <c r="D71" s="17"/>
      <c r="E71" s="17"/>
      <c r="F71" s="17"/>
      <c r="G71" s="17"/>
      <c r="H71" s="17"/>
      <c r="I71" s="57"/>
    </row>
    <row r="72" spans="1:9" x14ac:dyDescent="0.25">
      <c r="A72" s="16" t="s">
        <v>49</v>
      </c>
      <c r="B72" s="19"/>
      <c r="C72" s="17"/>
      <c r="D72" s="17"/>
      <c r="E72" s="17"/>
      <c r="F72" s="17"/>
      <c r="G72" s="17"/>
      <c r="H72" s="17"/>
      <c r="I72" s="57"/>
    </row>
    <row r="73" spans="1:9" ht="15.75" x14ac:dyDescent="0.25">
      <c r="A73" s="16" t="s">
        <v>107</v>
      </c>
      <c r="B73" s="17">
        <v>80</v>
      </c>
      <c r="C73" s="17">
        <v>1</v>
      </c>
      <c r="D73" s="17">
        <f t="shared" ref="D73" si="50">B73*C73</f>
        <v>80</v>
      </c>
      <c r="E73" s="17">
        <v>0</v>
      </c>
      <c r="F73" s="17">
        <f t="shared" ref="F73" si="51">D73*E73</f>
        <v>0</v>
      </c>
      <c r="G73" s="17">
        <f t="shared" ref="G73" si="52">F73*0.05</f>
        <v>0</v>
      </c>
      <c r="H73" s="17">
        <f t="shared" ref="H73" si="53">F73*0.1</f>
        <v>0</v>
      </c>
      <c r="I73" s="59">
        <f t="shared" ref="I73:I84" si="54">F73*$M$5+G73*$M$6+H73*$M$7</f>
        <v>0</v>
      </c>
    </row>
    <row r="74" spans="1:9" x14ac:dyDescent="0.25">
      <c r="A74" s="16" t="s">
        <v>20</v>
      </c>
      <c r="B74" s="17">
        <v>80</v>
      </c>
      <c r="C74" s="17">
        <v>1</v>
      </c>
      <c r="D74" s="17">
        <f t="shared" ref="D74" si="55">B74*C74</f>
        <v>80</v>
      </c>
      <c r="E74" s="17">
        <v>0</v>
      </c>
      <c r="F74" s="17">
        <f t="shared" ref="F74" si="56">D74*E74</f>
        <v>0</v>
      </c>
      <c r="G74" s="17">
        <f t="shared" ref="G74:G84" si="57">F74*0.05</f>
        <v>0</v>
      </c>
      <c r="H74" s="17">
        <f t="shared" ref="H74" si="58">F74*0.1</f>
        <v>0</v>
      </c>
      <c r="I74" s="59">
        <f t="shared" si="54"/>
        <v>0</v>
      </c>
    </row>
    <row r="75" spans="1:9" ht="15.75" x14ac:dyDescent="0.25">
      <c r="A75" s="16" t="s">
        <v>108</v>
      </c>
      <c r="B75" s="17">
        <v>80</v>
      </c>
      <c r="C75" s="17">
        <v>1</v>
      </c>
      <c r="D75" s="17">
        <f t="shared" ref="D75:D76" si="59">B75*C75</f>
        <v>80</v>
      </c>
      <c r="E75" s="17">
        <v>0</v>
      </c>
      <c r="F75" s="17">
        <f t="shared" ref="F75:F76" si="60">D75*E75</f>
        <v>0</v>
      </c>
      <c r="G75" s="17">
        <f t="shared" ref="G75:G76" si="61">F75*0.05</f>
        <v>0</v>
      </c>
      <c r="H75" s="17">
        <f t="shared" ref="H75:H76" si="62">F75*0.1</f>
        <v>0</v>
      </c>
      <c r="I75" s="59">
        <f t="shared" si="54"/>
        <v>0</v>
      </c>
    </row>
    <row r="76" spans="1:9" ht="15.75" x14ac:dyDescent="0.25">
      <c r="A76" s="16" t="s">
        <v>109</v>
      </c>
      <c r="B76" s="17">
        <v>80</v>
      </c>
      <c r="C76" s="17">
        <v>1</v>
      </c>
      <c r="D76" s="17">
        <f t="shared" si="59"/>
        <v>80</v>
      </c>
      <c r="E76" s="17">
        <v>0</v>
      </c>
      <c r="F76" s="17">
        <f t="shared" si="60"/>
        <v>0</v>
      </c>
      <c r="G76" s="17">
        <f t="shared" si="61"/>
        <v>0</v>
      </c>
      <c r="H76" s="17">
        <f t="shared" si="62"/>
        <v>0</v>
      </c>
      <c r="I76" s="59">
        <f t="shared" si="54"/>
        <v>0</v>
      </c>
    </row>
    <row r="77" spans="1:9" x14ac:dyDescent="0.25">
      <c r="A77" s="16" t="s">
        <v>28</v>
      </c>
      <c r="B77" s="17"/>
      <c r="C77" s="17"/>
      <c r="D77" s="17"/>
      <c r="E77" s="17"/>
      <c r="F77" s="17"/>
      <c r="G77" s="17"/>
      <c r="H77" s="17"/>
      <c r="I77" s="57"/>
    </row>
    <row r="78" spans="1:9" x14ac:dyDescent="0.25">
      <c r="A78" s="16" t="s">
        <v>19</v>
      </c>
      <c r="B78" s="17">
        <v>8</v>
      </c>
      <c r="C78" s="17">
        <v>12</v>
      </c>
      <c r="D78" s="17">
        <f t="shared" ref="D78:D81" si="63">B78*C78</f>
        <v>96</v>
      </c>
      <c r="E78" s="17">
        <v>3</v>
      </c>
      <c r="F78" s="17">
        <f t="shared" ref="F78:F81" si="64">D78*E78</f>
        <v>288</v>
      </c>
      <c r="G78" s="17">
        <f t="shared" si="57"/>
        <v>14.4</v>
      </c>
      <c r="H78" s="17">
        <f t="shared" ref="H78:H81" si="65">F78*0.1</f>
        <v>28.8</v>
      </c>
      <c r="I78" s="57">
        <f t="shared" si="54"/>
        <v>45361.871999999996</v>
      </c>
    </row>
    <row r="79" spans="1:9" x14ac:dyDescent="0.25">
      <c r="A79" s="16" t="s">
        <v>20</v>
      </c>
      <c r="B79" s="17">
        <v>8</v>
      </c>
      <c r="C79" s="17">
        <v>12</v>
      </c>
      <c r="D79" s="17">
        <f t="shared" si="63"/>
        <v>96</v>
      </c>
      <c r="E79" s="17">
        <v>1</v>
      </c>
      <c r="F79" s="17">
        <f t="shared" si="64"/>
        <v>96</v>
      </c>
      <c r="G79" s="17">
        <f t="shared" si="57"/>
        <v>4.8000000000000007</v>
      </c>
      <c r="H79" s="17">
        <f t="shared" si="65"/>
        <v>9.6000000000000014</v>
      </c>
      <c r="I79" s="57">
        <f t="shared" si="54"/>
        <v>15120.624</v>
      </c>
    </row>
    <row r="80" spans="1:9" x14ac:dyDescent="0.25">
      <c r="A80" s="16" t="s">
        <v>21</v>
      </c>
      <c r="B80" s="17">
        <v>8</v>
      </c>
      <c r="C80" s="17">
        <v>12</v>
      </c>
      <c r="D80" s="17">
        <f t="shared" si="63"/>
        <v>96</v>
      </c>
      <c r="E80" s="17">
        <v>2</v>
      </c>
      <c r="F80" s="17">
        <f t="shared" si="64"/>
        <v>192</v>
      </c>
      <c r="G80" s="17">
        <f t="shared" si="57"/>
        <v>9.6000000000000014</v>
      </c>
      <c r="H80" s="17">
        <f t="shared" si="65"/>
        <v>19.200000000000003</v>
      </c>
      <c r="I80" s="57">
        <f t="shared" si="54"/>
        <v>30241.248</v>
      </c>
    </row>
    <row r="81" spans="1:9" x14ac:dyDescent="0.25">
      <c r="A81" s="16" t="s">
        <v>22</v>
      </c>
      <c r="B81" s="17">
        <v>8</v>
      </c>
      <c r="C81" s="17">
        <v>12</v>
      </c>
      <c r="D81" s="17">
        <f t="shared" si="63"/>
        <v>96</v>
      </c>
      <c r="E81" s="17">
        <v>1</v>
      </c>
      <c r="F81" s="17">
        <f t="shared" si="64"/>
        <v>96</v>
      </c>
      <c r="G81" s="17">
        <f t="shared" si="57"/>
        <v>4.8000000000000007</v>
      </c>
      <c r="H81" s="17">
        <f t="shared" si="65"/>
        <v>9.6000000000000014</v>
      </c>
      <c r="I81" s="57">
        <f t="shared" si="54"/>
        <v>15120.624</v>
      </c>
    </row>
    <row r="82" spans="1:9" x14ac:dyDescent="0.25">
      <c r="A82" s="16" t="s">
        <v>29</v>
      </c>
      <c r="B82" s="17"/>
      <c r="C82" s="17"/>
      <c r="D82" s="17"/>
      <c r="E82" s="17"/>
      <c r="F82" s="17"/>
      <c r="G82" s="17"/>
      <c r="H82" s="17"/>
      <c r="I82" s="57"/>
    </row>
    <row r="83" spans="1:9" x14ac:dyDescent="0.25">
      <c r="A83" s="16" t="s">
        <v>10</v>
      </c>
      <c r="B83" s="17">
        <v>2</v>
      </c>
      <c r="C83" s="17">
        <v>1</v>
      </c>
      <c r="D83" s="17">
        <f t="shared" ref="D83:D84" si="66">B83*C83</f>
        <v>2</v>
      </c>
      <c r="E83" s="17">
        <v>3</v>
      </c>
      <c r="F83" s="17">
        <f t="shared" ref="F83:F84" si="67">D83*E83</f>
        <v>6</v>
      </c>
      <c r="G83" s="17">
        <f t="shared" si="57"/>
        <v>0.30000000000000004</v>
      </c>
      <c r="H83" s="17">
        <f t="shared" ref="H83:H84" si="68">F83*0.1</f>
        <v>0.60000000000000009</v>
      </c>
      <c r="I83" s="57">
        <f t="shared" si="54"/>
        <v>945.03899999999999</v>
      </c>
    </row>
    <row r="84" spans="1:9" x14ac:dyDescent="0.25">
      <c r="A84" s="16" t="s">
        <v>11</v>
      </c>
      <c r="B84" s="17">
        <v>2</v>
      </c>
      <c r="C84" s="17">
        <v>1</v>
      </c>
      <c r="D84" s="17">
        <f t="shared" si="66"/>
        <v>2</v>
      </c>
      <c r="E84" s="17">
        <v>1</v>
      </c>
      <c r="F84" s="17">
        <f t="shared" si="67"/>
        <v>2</v>
      </c>
      <c r="G84" s="17">
        <f t="shared" si="57"/>
        <v>0.1</v>
      </c>
      <c r="H84" s="17">
        <f t="shared" si="68"/>
        <v>0.2</v>
      </c>
      <c r="I84" s="57">
        <f t="shared" si="54"/>
        <v>315.01299999999998</v>
      </c>
    </row>
    <row r="85" spans="1:9" x14ac:dyDescent="0.25">
      <c r="A85" s="16" t="s">
        <v>30</v>
      </c>
      <c r="B85" s="17"/>
      <c r="C85" s="17"/>
      <c r="D85" s="17"/>
      <c r="E85" s="17"/>
      <c r="F85" s="17"/>
      <c r="G85" s="17"/>
      <c r="H85" s="17"/>
      <c r="I85" s="57"/>
    </row>
    <row r="86" spans="1:9" x14ac:dyDescent="0.25">
      <c r="A86" s="16" t="s">
        <v>50</v>
      </c>
      <c r="B86" s="17"/>
      <c r="C86" s="17"/>
      <c r="D86" s="17"/>
      <c r="E86" s="17"/>
      <c r="F86" s="17"/>
      <c r="G86" s="17"/>
      <c r="H86" s="17"/>
      <c r="I86" s="57"/>
    </row>
    <row r="87" spans="1:9" x14ac:dyDescent="0.25">
      <c r="A87" s="20" t="s">
        <v>19</v>
      </c>
      <c r="B87" s="17">
        <v>2</v>
      </c>
      <c r="C87" s="17">
        <v>1</v>
      </c>
      <c r="D87" s="17">
        <f t="shared" ref="D87:D91" si="69">B87*C87</f>
        <v>2</v>
      </c>
      <c r="E87" s="17">
        <v>0</v>
      </c>
      <c r="F87" s="17">
        <f t="shared" ref="F87:F93" si="70">D87*E87</f>
        <v>0</v>
      </c>
      <c r="G87" s="17">
        <f t="shared" ref="G87:G93" si="71">F87*0.05</f>
        <v>0</v>
      </c>
      <c r="H87" s="17">
        <f t="shared" ref="H87:H93" si="72">F87*0.1</f>
        <v>0</v>
      </c>
      <c r="I87" s="59">
        <f t="shared" ref="I87:I88" si="73">F87*$M$5+G87*$M$6+H87*$M$7</f>
        <v>0</v>
      </c>
    </row>
    <row r="88" spans="1:9" x14ac:dyDescent="0.25">
      <c r="A88" s="20" t="s">
        <v>20</v>
      </c>
      <c r="B88" s="17">
        <v>2</v>
      </c>
      <c r="C88" s="17">
        <v>1</v>
      </c>
      <c r="D88" s="17">
        <f t="shared" si="69"/>
        <v>2</v>
      </c>
      <c r="E88" s="17">
        <v>0</v>
      </c>
      <c r="F88" s="17">
        <f t="shared" si="70"/>
        <v>0</v>
      </c>
      <c r="G88" s="17">
        <f t="shared" si="71"/>
        <v>0</v>
      </c>
      <c r="H88" s="17">
        <f t="shared" si="72"/>
        <v>0</v>
      </c>
      <c r="I88" s="59">
        <f t="shared" si="73"/>
        <v>0</v>
      </c>
    </row>
    <row r="89" spans="1:9" ht="15.75" x14ac:dyDescent="0.25">
      <c r="A89" s="21" t="s">
        <v>110</v>
      </c>
      <c r="B89" s="17"/>
      <c r="C89" s="17"/>
      <c r="D89" s="17"/>
      <c r="E89" s="17"/>
      <c r="F89" s="17"/>
      <c r="G89" s="17"/>
      <c r="H89" s="17"/>
      <c r="I89" s="59"/>
    </row>
    <row r="90" spans="1:9" x14ac:dyDescent="0.25">
      <c r="A90" s="20" t="s">
        <v>19</v>
      </c>
      <c r="B90" s="17">
        <v>20</v>
      </c>
      <c r="C90" s="17">
        <v>1</v>
      </c>
      <c r="D90" s="17">
        <f t="shared" si="69"/>
        <v>20</v>
      </c>
      <c r="E90" s="17">
        <v>0</v>
      </c>
      <c r="F90" s="17">
        <f t="shared" ref="F90:F91" si="74">D90*E90</f>
        <v>0</v>
      </c>
      <c r="G90" s="17">
        <f t="shared" ref="G90:G91" si="75">F90*0.05</f>
        <v>0</v>
      </c>
      <c r="H90" s="17">
        <f t="shared" ref="H90:H91" si="76">F90*0.1</f>
        <v>0</v>
      </c>
      <c r="I90" s="59">
        <f t="shared" ref="I90:I93" si="77">F90*$M$5+G90*$M$6+H90*$M$7</f>
        <v>0</v>
      </c>
    </row>
    <row r="91" spans="1:9" x14ac:dyDescent="0.25">
      <c r="A91" s="20" t="s">
        <v>20</v>
      </c>
      <c r="B91" s="17">
        <v>20</v>
      </c>
      <c r="C91" s="17">
        <v>1</v>
      </c>
      <c r="D91" s="17">
        <f t="shared" si="69"/>
        <v>20</v>
      </c>
      <c r="E91" s="17">
        <v>0</v>
      </c>
      <c r="F91" s="17">
        <f t="shared" si="74"/>
        <v>0</v>
      </c>
      <c r="G91" s="17">
        <f t="shared" si="75"/>
        <v>0</v>
      </c>
      <c r="H91" s="17">
        <f t="shared" si="76"/>
        <v>0</v>
      </c>
      <c r="I91" s="59">
        <f t="shared" si="77"/>
        <v>0</v>
      </c>
    </row>
    <row r="92" spans="1:9" x14ac:dyDescent="0.25">
      <c r="A92" s="20" t="s">
        <v>21</v>
      </c>
      <c r="B92" s="17">
        <v>20</v>
      </c>
      <c r="C92" s="17">
        <v>1</v>
      </c>
      <c r="D92" s="17">
        <f t="shared" ref="D92:D93" si="78">B92*C92</f>
        <v>20</v>
      </c>
      <c r="E92" s="17">
        <v>0</v>
      </c>
      <c r="F92" s="17">
        <f t="shared" si="70"/>
        <v>0</v>
      </c>
      <c r="G92" s="17">
        <f t="shared" si="71"/>
        <v>0</v>
      </c>
      <c r="H92" s="17">
        <f t="shared" si="72"/>
        <v>0</v>
      </c>
      <c r="I92" s="59">
        <f t="shared" si="77"/>
        <v>0</v>
      </c>
    </row>
    <row r="93" spans="1:9" x14ac:dyDescent="0.25">
      <c r="A93" s="20" t="s">
        <v>22</v>
      </c>
      <c r="B93" s="17">
        <v>20</v>
      </c>
      <c r="C93" s="17">
        <v>1</v>
      </c>
      <c r="D93" s="17">
        <f t="shared" si="78"/>
        <v>20</v>
      </c>
      <c r="E93" s="17">
        <v>0</v>
      </c>
      <c r="F93" s="17">
        <f t="shared" si="70"/>
        <v>0</v>
      </c>
      <c r="G93" s="17">
        <f t="shared" si="71"/>
        <v>0</v>
      </c>
      <c r="H93" s="17">
        <f t="shared" si="72"/>
        <v>0</v>
      </c>
      <c r="I93" s="59">
        <f t="shared" si="77"/>
        <v>0</v>
      </c>
    </row>
    <row r="94" spans="1:9" x14ac:dyDescent="0.25">
      <c r="A94" s="16" t="s">
        <v>31</v>
      </c>
      <c r="B94" s="17"/>
      <c r="C94" s="17"/>
      <c r="D94" s="17"/>
      <c r="E94" s="17"/>
      <c r="F94" s="17"/>
      <c r="G94" s="17"/>
      <c r="H94" s="17"/>
      <c r="I94" s="57"/>
    </row>
    <row r="95" spans="1:9" ht="15.75" x14ac:dyDescent="0.25">
      <c r="A95" s="16" t="s">
        <v>139</v>
      </c>
      <c r="B95" s="17"/>
      <c r="C95" s="17"/>
      <c r="D95" s="17"/>
      <c r="E95" s="17"/>
      <c r="F95" s="17"/>
      <c r="G95" s="17"/>
      <c r="H95" s="17"/>
      <c r="I95" s="57"/>
    </row>
    <row r="96" spans="1:9" ht="15.75" x14ac:dyDescent="0.25">
      <c r="A96" s="16" t="s">
        <v>140</v>
      </c>
      <c r="B96" s="17"/>
      <c r="C96" s="17"/>
      <c r="D96" s="17"/>
      <c r="E96" s="17"/>
      <c r="F96" s="17"/>
      <c r="G96" s="17"/>
      <c r="H96" s="17"/>
      <c r="I96" s="57"/>
    </row>
    <row r="97" spans="1:10" x14ac:dyDescent="0.25">
      <c r="A97" s="16" t="s">
        <v>128</v>
      </c>
      <c r="B97" s="17">
        <v>16</v>
      </c>
      <c r="C97" s="17">
        <v>12</v>
      </c>
      <c r="D97" s="17">
        <f t="shared" ref="D97:D98" si="79">B97*C97</f>
        <v>192</v>
      </c>
      <c r="E97" s="17">
        <v>2</v>
      </c>
      <c r="F97" s="17">
        <f t="shared" ref="F97:F98" si="80">D97*E97</f>
        <v>384</v>
      </c>
      <c r="G97" s="17">
        <f t="shared" ref="G97:G98" si="81">F97*0.05</f>
        <v>19.200000000000003</v>
      </c>
      <c r="H97" s="17">
        <f t="shared" ref="H97:H98" si="82">F97*0.1</f>
        <v>38.400000000000006</v>
      </c>
      <c r="I97" s="57">
        <f t="shared" ref="I97:I98" si="83">F97*$M$5+G97*$M$6+H97*$M$7</f>
        <v>60482.495999999999</v>
      </c>
    </row>
    <row r="98" spans="1:10" ht="15.75" x14ac:dyDescent="0.25">
      <c r="A98" s="16" t="s">
        <v>129</v>
      </c>
      <c r="B98" s="17">
        <v>0.1</v>
      </c>
      <c r="C98" s="17">
        <v>1092</v>
      </c>
      <c r="D98" s="17">
        <f t="shared" si="79"/>
        <v>109.2</v>
      </c>
      <c r="E98" s="17">
        <v>1</v>
      </c>
      <c r="F98" s="17">
        <f t="shared" si="80"/>
        <v>109.2</v>
      </c>
      <c r="G98" s="17">
        <f t="shared" si="81"/>
        <v>5.4600000000000009</v>
      </c>
      <c r="H98" s="17">
        <f t="shared" si="82"/>
        <v>10.920000000000002</v>
      </c>
      <c r="I98" s="57">
        <f t="shared" si="83"/>
        <v>17199.709800000001</v>
      </c>
    </row>
    <row r="99" spans="1:10" x14ac:dyDescent="0.25">
      <c r="A99" s="16" t="s">
        <v>32</v>
      </c>
      <c r="B99" s="17" t="s">
        <v>0</v>
      </c>
      <c r="C99" s="17"/>
      <c r="D99" s="17"/>
      <c r="E99" s="17"/>
      <c r="F99" s="17"/>
      <c r="G99" s="17"/>
      <c r="H99" s="17"/>
      <c r="I99" s="57"/>
    </row>
    <row r="100" spans="1:10" x14ac:dyDescent="0.25">
      <c r="A100" s="16" t="s">
        <v>33</v>
      </c>
      <c r="B100" s="17"/>
      <c r="C100" s="17"/>
      <c r="D100" s="17"/>
      <c r="E100" s="17"/>
      <c r="F100" s="17"/>
      <c r="G100" s="17"/>
      <c r="H100" s="17"/>
      <c r="I100" s="57"/>
    </row>
    <row r="101" spans="1:10" ht="15.75" x14ac:dyDescent="0.25">
      <c r="A101" s="16" t="s">
        <v>127</v>
      </c>
      <c r="B101" s="17"/>
      <c r="C101" s="17"/>
      <c r="D101" s="17"/>
      <c r="E101" s="17"/>
      <c r="F101" s="17"/>
      <c r="G101" s="17"/>
      <c r="H101" s="17"/>
      <c r="I101" s="57"/>
    </row>
    <row r="102" spans="1:10" x14ac:dyDescent="0.25">
      <c r="A102" s="16" t="s">
        <v>10</v>
      </c>
      <c r="B102" s="17" t="s">
        <v>0</v>
      </c>
      <c r="C102" s="17"/>
      <c r="D102" s="17"/>
      <c r="E102" s="17"/>
      <c r="F102" s="17"/>
      <c r="G102" s="17"/>
      <c r="H102" s="17"/>
      <c r="I102" s="57"/>
    </row>
    <row r="103" spans="1:10" x14ac:dyDescent="0.25">
      <c r="A103" s="16" t="s">
        <v>11</v>
      </c>
      <c r="B103" s="17" t="s">
        <v>0</v>
      </c>
      <c r="C103" s="17"/>
      <c r="D103" s="17"/>
      <c r="E103" s="17"/>
      <c r="F103" s="17"/>
      <c r="G103" s="17"/>
      <c r="H103" s="17"/>
      <c r="I103" s="57"/>
    </row>
    <row r="104" spans="1:10" x14ac:dyDescent="0.25">
      <c r="A104" s="16" t="s">
        <v>53</v>
      </c>
      <c r="B104" s="17">
        <v>20</v>
      </c>
      <c r="C104" s="17">
        <v>1</v>
      </c>
      <c r="D104" s="17">
        <f t="shared" ref="D104:D105" si="84">B104*C104</f>
        <v>20</v>
      </c>
      <c r="E104" s="17">
        <v>0</v>
      </c>
      <c r="F104" s="17">
        <f t="shared" ref="F104:F105" si="85">D104*E104</f>
        <v>0</v>
      </c>
      <c r="G104" s="17">
        <f t="shared" ref="G104:G105" si="86">F104*0.05</f>
        <v>0</v>
      </c>
      <c r="H104" s="17">
        <f t="shared" ref="H104:H105" si="87">F104*0.1</f>
        <v>0</v>
      </c>
      <c r="I104" s="59">
        <f t="shared" ref="I104:I105" si="88">F104*$M$5+G104*$M$6+H104*$M$7</f>
        <v>0</v>
      </c>
    </row>
    <row r="105" spans="1:10" x14ac:dyDescent="0.25">
      <c r="A105" s="16" t="s">
        <v>54</v>
      </c>
      <c r="B105" s="17">
        <v>20</v>
      </c>
      <c r="C105" s="17">
        <v>1</v>
      </c>
      <c r="D105" s="17">
        <f t="shared" si="84"/>
        <v>20</v>
      </c>
      <c r="E105" s="17">
        <v>0</v>
      </c>
      <c r="F105" s="17">
        <f t="shared" si="85"/>
        <v>0</v>
      </c>
      <c r="G105" s="17">
        <f t="shared" si="86"/>
        <v>0</v>
      </c>
      <c r="H105" s="17">
        <f t="shared" si="87"/>
        <v>0</v>
      </c>
      <c r="I105" s="59">
        <f t="shared" si="88"/>
        <v>0</v>
      </c>
    </row>
    <row r="106" spans="1:10" x14ac:dyDescent="0.25">
      <c r="A106" s="16" t="s">
        <v>51</v>
      </c>
      <c r="B106" s="17"/>
      <c r="C106" s="17"/>
      <c r="D106" s="17"/>
      <c r="E106" s="17"/>
      <c r="F106" s="17"/>
      <c r="G106" s="17"/>
      <c r="H106" s="17"/>
      <c r="I106" s="59"/>
    </row>
    <row r="107" spans="1:10" ht="15.75" x14ac:dyDescent="0.25">
      <c r="A107" s="22" t="s">
        <v>111</v>
      </c>
      <c r="B107" s="17"/>
      <c r="C107" s="17"/>
      <c r="D107" s="17"/>
      <c r="E107" s="17"/>
      <c r="F107" s="17"/>
      <c r="G107" s="17"/>
      <c r="H107" s="17"/>
      <c r="I107" s="59"/>
    </row>
    <row r="108" spans="1:10" x14ac:dyDescent="0.25">
      <c r="A108" s="24" t="s">
        <v>10</v>
      </c>
      <c r="B108" s="17">
        <v>16</v>
      </c>
      <c r="C108" s="17">
        <v>1</v>
      </c>
      <c r="D108" s="17">
        <f t="shared" ref="D108:D112" si="89">B108*C108</f>
        <v>16</v>
      </c>
      <c r="E108" s="17">
        <v>0</v>
      </c>
      <c r="F108" s="17">
        <f t="shared" ref="F108" si="90">D108*E108</f>
        <v>0</v>
      </c>
      <c r="G108" s="17">
        <f t="shared" ref="G108" si="91">F108*0.05</f>
        <v>0</v>
      </c>
      <c r="H108" s="17">
        <f t="shared" ref="H108" si="92">F108*0.1</f>
        <v>0</v>
      </c>
      <c r="I108" s="59">
        <f t="shared" ref="I108:I120" si="93">F108*$M$5+G108*$M$6+H108*$M$7</f>
        <v>0</v>
      </c>
    </row>
    <row r="109" spans="1:10" x14ac:dyDescent="0.25">
      <c r="A109" s="24" t="s">
        <v>11</v>
      </c>
      <c r="B109" s="17">
        <v>16</v>
      </c>
      <c r="C109" s="17">
        <v>1</v>
      </c>
      <c r="D109" s="17">
        <f t="shared" si="89"/>
        <v>16</v>
      </c>
      <c r="E109" s="17">
        <v>0</v>
      </c>
      <c r="F109" s="17">
        <f t="shared" ref="F109:F110" si="94">D109*E109</f>
        <v>0</v>
      </c>
      <c r="G109" s="17">
        <f t="shared" ref="G109:G118" si="95">F109*0.05</f>
        <v>0</v>
      </c>
      <c r="H109" s="17">
        <f t="shared" ref="H109:H118" si="96">F109*0.1</f>
        <v>0</v>
      </c>
      <c r="I109" s="59">
        <f t="shared" si="93"/>
        <v>0</v>
      </c>
    </row>
    <row r="110" spans="1:10" s="34" customFormat="1" x14ac:dyDescent="0.25">
      <c r="A110" s="23" t="s">
        <v>123</v>
      </c>
      <c r="B110" s="27">
        <v>2</v>
      </c>
      <c r="C110" s="27">
        <v>1</v>
      </c>
      <c r="D110" s="17">
        <f t="shared" si="89"/>
        <v>2</v>
      </c>
      <c r="E110" s="27">
        <v>0</v>
      </c>
      <c r="F110" s="27">
        <f t="shared" si="94"/>
        <v>0</v>
      </c>
      <c r="G110" s="27">
        <f t="shared" si="95"/>
        <v>0</v>
      </c>
      <c r="H110" s="27">
        <f t="shared" si="96"/>
        <v>0</v>
      </c>
      <c r="I110" s="59">
        <f t="shared" si="93"/>
        <v>0</v>
      </c>
      <c r="J110" s="35"/>
    </row>
    <row r="111" spans="1:10" x14ac:dyDescent="0.25">
      <c r="A111" s="24" t="s">
        <v>12</v>
      </c>
      <c r="B111" s="17">
        <v>16</v>
      </c>
      <c r="C111" s="17">
        <v>1</v>
      </c>
      <c r="D111" s="17">
        <f t="shared" si="89"/>
        <v>16</v>
      </c>
      <c r="E111" s="17">
        <v>0</v>
      </c>
      <c r="F111" s="17">
        <f t="shared" ref="F111:F112" si="97">D111*E111</f>
        <v>0</v>
      </c>
      <c r="G111" s="17">
        <f t="shared" ref="G111:G112" si="98">F111*0.05</f>
        <v>0</v>
      </c>
      <c r="H111" s="17">
        <f t="shared" ref="H111:H112" si="99">F111*0.1</f>
        <v>0</v>
      </c>
      <c r="I111" s="59">
        <f t="shared" si="93"/>
        <v>0</v>
      </c>
    </row>
    <row r="112" spans="1:10" x14ac:dyDescent="0.25">
      <c r="A112" s="24" t="s">
        <v>13</v>
      </c>
      <c r="B112" s="17">
        <v>16</v>
      </c>
      <c r="C112" s="17">
        <v>1</v>
      </c>
      <c r="D112" s="17">
        <f t="shared" si="89"/>
        <v>16</v>
      </c>
      <c r="E112" s="17">
        <v>0</v>
      </c>
      <c r="F112" s="17">
        <f t="shared" si="97"/>
        <v>0</v>
      </c>
      <c r="G112" s="17">
        <f t="shared" si="98"/>
        <v>0</v>
      </c>
      <c r="H112" s="17">
        <f t="shared" si="99"/>
        <v>0</v>
      </c>
      <c r="I112" s="59">
        <f t="shared" si="93"/>
        <v>0</v>
      </c>
    </row>
    <row r="113" spans="1:10" ht="15.75" x14ac:dyDescent="0.25">
      <c r="A113" s="16" t="s">
        <v>126</v>
      </c>
      <c r="B113" s="17"/>
      <c r="C113" s="17"/>
      <c r="D113" s="17"/>
      <c r="E113" s="17"/>
      <c r="F113" s="17"/>
      <c r="G113" s="17"/>
      <c r="H113" s="17"/>
      <c r="I113" s="59"/>
    </row>
    <row r="114" spans="1:10" x14ac:dyDescent="0.25">
      <c r="A114" s="16" t="s">
        <v>10</v>
      </c>
      <c r="B114" s="17">
        <v>2</v>
      </c>
      <c r="C114" s="17">
        <v>1</v>
      </c>
      <c r="D114" s="17">
        <f t="shared" ref="D114:D115" si="100">B114*C114</f>
        <v>2</v>
      </c>
      <c r="E114" s="17">
        <v>0</v>
      </c>
      <c r="F114" s="17">
        <f t="shared" ref="F114:F115" si="101">D114*E114</f>
        <v>0</v>
      </c>
      <c r="G114" s="17">
        <f t="shared" si="95"/>
        <v>0</v>
      </c>
      <c r="H114" s="17">
        <f t="shared" si="96"/>
        <v>0</v>
      </c>
      <c r="I114" s="59">
        <f t="shared" si="93"/>
        <v>0</v>
      </c>
      <c r="J114" s="34"/>
    </row>
    <row r="115" spans="1:10" x14ac:dyDescent="0.25">
      <c r="A115" s="16" t="s">
        <v>11</v>
      </c>
      <c r="B115" s="17">
        <v>2</v>
      </c>
      <c r="C115" s="17">
        <v>1</v>
      </c>
      <c r="D115" s="17">
        <f t="shared" si="100"/>
        <v>2</v>
      </c>
      <c r="E115" s="17">
        <v>0</v>
      </c>
      <c r="F115" s="17">
        <f t="shared" si="101"/>
        <v>0</v>
      </c>
      <c r="G115" s="17">
        <f t="shared" si="95"/>
        <v>0</v>
      </c>
      <c r="H115" s="17">
        <f t="shared" si="96"/>
        <v>0</v>
      </c>
      <c r="I115" s="59">
        <f t="shared" si="93"/>
        <v>0</v>
      </c>
      <c r="J115" s="34"/>
    </row>
    <row r="116" spans="1:10" ht="15.75" x14ac:dyDescent="0.25">
      <c r="A116" s="16" t="s">
        <v>125</v>
      </c>
      <c r="B116" s="17"/>
      <c r="C116" s="17"/>
      <c r="D116" s="17"/>
      <c r="E116" s="17"/>
      <c r="F116" s="17"/>
      <c r="G116" s="17"/>
      <c r="H116" s="17"/>
      <c r="I116" s="59"/>
    </row>
    <row r="117" spans="1:10" x14ac:dyDescent="0.25">
      <c r="A117" s="16" t="s">
        <v>10</v>
      </c>
      <c r="B117" s="17">
        <v>44</v>
      </c>
      <c r="C117" s="17">
        <v>1</v>
      </c>
      <c r="D117" s="17">
        <f t="shared" ref="D117:D118" si="102">B117*C117</f>
        <v>44</v>
      </c>
      <c r="E117" s="17">
        <v>0</v>
      </c>
      <c r="F117" s="17">
        <f t="shared" ref="F117:F118" si="103">D117*E117</f>
        <v>0</v>
      </c>
      <c r="G117" s="17">
        <f t="shared" si="95"/>
        <v>0</v>
      </c>
      <c r="H117" s="17">
        <f t="shared" si="96"/>
        <v>0</v>
      </c>
      <c r="I117" s="59">
        <f t="shared" si="93"/>
        <v>0</v>
      </c>
      <c r="J117" s="34"/>
    </row>
    <row r="118" spans="1:10" x14ac:dyDescent="0.25">
      <c r="A118" s="16" t="s">
        <v>11</v>
      </c>
      <c r="B118" s="17">
        <v>44</v>
      </c>
      <c r="C118" s="17">
        <v>1</v>
      </c>
      <c r="D118" s="17">
        <f t="shared" si="102"/>
        <v>44</v>
      </c>
      <c r="E118" s="17">
        <v>0</v>
      </c>
      <c r="F118" s="17">
        <f t="shared" si="103"/>
        <v>0</v>
      </c>
      <c r="G118" s="17">
        <f t="shared" si="95"/>
        <v>0</v>
      </c>
      <c r="H118" s="17">
        <f t="shared" si="96"/>
        <v>0</v>
      </c>
      <c r="I118" s="59">
        <f t="shared" si="93"/>
        <v>0</v>
      </c>
      <c r="J118" s="34"/>
    </row>
    <row r="119" spans="1:10" x14ac:dyDescent="0.25">
      <c r="A119" s="16" t="s">
        <v>53</v>
      </c>
      <c r="B119" s="17">
        <v>40</v>
      </c>
      <c r="C119" s="17">
        <v>1</v>
      </c>
      <c r="D119" s="17">
        <f t="shared" ref="D119:D120" si="104">B119*C119</f>
        <v>40</v>
      </c>
      <c r="E119" s="17">
        <v>0</v>
      </c>
      <c r="F119" s="17">
        <f t="shared" ref="F119:F120" si="105">D119*E119</f>
        <v>0</v>
      </c>
      <c r="G119" s="17">
        <f t="shared" ref="G119:G120" si="106">F119*0.05</f>
        <v>0</v>
      </c>
      <c r="H119" s="17">
        <f t="shared" ref="H119:H120" si="107">F119*0.1</f>
        <v>0</v>
      </c>
      <c r="I119" s="59">
        <f t="shared" si="93"/>
        <v>0</v>
      </c>
    </row>
    <row r="120" spans="1:10" x14ac:dyDescent="0.25">
      <c r="A120" s="16" t="s">
        <v>54</v>
      </c>
      <c r="B120" s="17">
        <v>40</v>
      </c>
      <c r="C120" s="17">
        <v>1</v>
      </c>
      <c r="D120" s="17">
        <f t="shared" si="104"/>
        <v>40</v>
      </c>
      <c r="E120" s="17">
        <v>0</v>
      </c>
      <c r="F120" s="17">
        <f t="shared" si="105"/>
        <v>0</v>
      </c>
      <c r="G120" s="17">
        <f t="shared" si="106"/>
        <v>0</v>
      </c>
      <c r="H120" s="17">
        <f t="shared" si="107"/>
        <v>0</v>
      </c>
      <c r="I120" s="59">
        <f t="shared" si="93"/>
        <v>0</v>
      </c>
    </row>
    <row r="121" spans="1:10" x14ac:dyDescent="0.25">
      <c r="A121" s="16" t="s">
        <v>34</v>
      </c>
      <c r="B121" s="17"/>
      <c r="C121" s="17"/>
      <c r="D121" s="17"/>
      <c r="E121" s="17"/>
      <c r="F121" s="17"/>
      <c r="G121" s="17"/>
      <c r="H121" s="17"/>
      <c r="I121" s="59"/>
    </row>
    <row r="122" spans="1:10" ht="15.75" x14ac:dyDescent="0.25">
      <c r="A122" s="16" t="s">
        <v>112</v>
      </c>
      <c r="B122" s="17"/>
      <c r="C122" s="17"/>
      <c r="D122" s="17"/>
      <c r="E122" s="17"/>
      <c r="F122" s="17"/>
      <c r="G122" s="17"/>
      <c r="H122" s="17"/>
      <c r="I122" s="59"/>
    </row>
    <row r="123" spans="1:10" x14ac:dyDescent="0.25">
      <c r="A123" s="16" t="s">
        <v>10</v>
      </c>
      <c r="B123" s="17">
        <v>17</v>
      </c>
      <c r="C123" s="17">
        <v>1</v>
      </c>
      <c r="D123" s="17">
        <f t="shared" ref="D123" si="108">B123*C123</f>
        <v>17</v>
      </c>
      <c r="E123" s="17">
        <v>0</v>
      </c>
      <c r="F123" s="17">
        <f t="shared" ref="F123" si="109">D123*E123</f>
        <v>0</v>
      </c>
      <c r="G123" s="17">
        <f t="shared" ref="G123" si="110">F123*0.05</f>
        <v>0</v>
      </c>
      <c r="H123" s="17">
        <f t="shared" ref="H123" si="111">F123*0.1</f>
        <v>0</v>
      </c>
      <c r="I123" s="59">
        <f t="shared" ref="I123:I149" si="112">F123*$M$5+G123*$M$6+H123*$M$7</f>
        <v>0</v>
      </c>
    </row>
    <row r="124" spans="1:10" x14ac:dyDescent="0.25">
      <c r="A124" s="16" t="s">
        <v>11</v>
      </c>
      <c r="B124" s="17">
        <v>17</v>
      </c>
      <c r="C124" s="17">
        <v>1</v>
      </c>
      <c r="D124" s="17">
        <f t="shared" ref="D124:D126" si="113">B124*C124</f>
        <v>17</v>
      </c>
      <c r="E124" s="17">
        <v>0</v>
      </c>
      <c r="F124" s="17">
        <f t="shared" ref="F124:F126" si="114">D124*E124</f>
        <v>0</v>
      </c>
      <c r="G124" s="17">
        <f t="shared" ref="G124:G126" si="115">F124*0.05</f>
        <v>0</v>
      </c>
      <c r="H124" s="17">
        <f t="shared" ref="H124:H126" si="116">F124*0.1</f>
        <v>0</v>
      </c>
      <c r="I124" s="59">
        <f t="shared" si="112"/>
        <v>0</v>
      </c>
    </row>
    <row r="125" spans="1:10" x14ac:dyDescent="0.25">
      <c r="A125" s="16" t="s">
        <v>12</v>
      </c>
      <c r="B125" s="17">
        <v>17</v>
      </c>
      <c r="C125" s="17">
        <v>1</v>
      </c>
      <c r="D125" s="17">
        <f t="shared" si="113"/>
        <v>17</v>
      </c>
      <c r="E125" s="17">
        <v>0</v>
      </c>
      <c r="F125" s="17">
        <f t="shared" si="114"/>
        <v>0</v>
      </c>
      <c r="G125" s="17">
        <f t="shared" si="115"/>
        <v>0</v>
      </c>
      <c r="H125" s="17">
        <f t="shared" si="116"/>
        <v>0</v>
      </c>
      <c r="I125" s="59">
        <f t="shared" si="112"/>
        <v>0</v>
      </c>
    </row>
    <row r="126" spans="1:10" x14ac:dyDescent="0.25">
      <c r="A126" s="16" t="s">
        <v>13</v>
      </c>
      <c r="B126" s="17">
        <v>17</v>
      </c>
      <c r="C126" s="17">
        <v>1</v>
      </c>
      <c r="D126" s="17">
        <f t="shared" si="113"/>
        <v>17</v>
      </c>
      <c r="E126" s="17">
        <v>0</v>
      </c>
      <c r="F126" s="17">
        <f t="shared" si="114"/>
        <v>0</v>
      </c>
      <c r="G126" s="17">
        <f t="shared" si="115"/>
        <v>0</v>
      </c>
      <c r="H126" s="17">
        <f t="shared" si="116"/>
        <v>0</v>
      </c>
      <c r="I126" s="59">
        <f t="shared" si="112"/>
        <v>0</v>
      </c>
    </row>
    <row r="127" spans="1:10" x14ac:dyDescent="0.25">
      <c r="A127" s="16" t="s">
        <v>17</v>
      </c>
      <c r="B127" s="17"/>
      <c r="C127" s="17"/>
      <c r="D127" s="17"/>
      <c r="E127" s="17"/>
      <c r="F127" s="17"/>
      <c r="G127" s="17"/>
      <c r="H127" s="17"/>
      <c r="I127" s="57"/>
    </row>
    <row r="128" spans="1:10" x14ac:dyDescent="0.25">
      <c r="A128" s="16" t="s">
        <v>10</v>
      </c>
      <c r="B128" s="17">
        <v>1</v>
      </c>
      <c r="C128" s="17">
        <v>2</v>
      </c>
      <c r="D128" s="17">
        <f t="shared" ref="D128:D131" si="117">B128*C128</f>
        <v>2</v>
      </c>
      <c r="E128" s="17">
        <v>3</v>
      </c>
      <c r="F128" s="17">
        <f t="shared" ref="F128:F131" si="118">D128*E128</f>
        <v>6</v>
      </c>
      <c r="G128" s="17">
        <f t="shared" ref="G128:G131" si="119">F128*0.05</f>
        <v>0.30000000000000004</v>
      </c>
      <c r="H128" s="17">
        <f t="shared" ref="H128:H131" si="120">F128*0.1</f>
        <v>0.60000000000000009</v>
      </c>
      <c r="I128" s="57">
        <f t="shared" si="112"/>
        <v>945.03899999999999</v>
      </c>
    </row>
    <row r="129" spans="1:9" x14ac:dyDescent="0.25">
      <c r="A129" s="16" t="s">
        <v>11</v>
      </c>
      <c r="B129" s="17">
        <v>1</v>
      </c>
      <c r="C129" s="17">
        <v>2</v>
      </c>
      <c r="D129" s="17">
        <f t="shared" si="117"/>
        <v>2</v>
      </c>
      <c r="E129" s="17">
        <v>1</v>
      </c>
      <c r="F129" s="17">
        <f t="shared" si="118"/>
        <v>2</v>
      </c>
      <c r="G129" s="17">
        <f t="shared" si="119"/>
        <v>0.1</v>
      </c>
      <c r="H129" s="17">
        <f t="shared" si="120"/>
        <v>0.2</v>
      </c>
      <c r="I129" s="57">
        <f t="shared" si="112"/>
        <v>315.01299999999998</v>
      </c>
    </row>
    <row r="130" spans="1:9" x14ac:dyDescent="0.25">
      <c r="A130" s="16" t="s">
        <v>12</v>
      </c>
      <c r="B130" s="17">
        <v>1</v>
      </c>
      <c r="C130" s="17">
        <v>2</v>
      </c>
      <c r="D130" s="17">
        <f t="shared" si="117"/>
        <v>2</v>
      </c>
      <c r="E130" s="17">
        <v>2</v>
      </c>
      <c r="F130" s="17">
        <f t="shared" si="118"/>
        <v>4</v>
      </c>
      <c r="G130" s="17">
        <f t="shared" si="119"/>
        <v>0.2</v>
      </c>
      <c r="H130" s="17">
        <f t="shared" si="120"/>
        <v>0.4</v>
      </c>
      <c r="I130" s="57">
        <f t="shared" si="112"/>
        <v>630.02599999999995</v>
      </c>
    </row>
    <row r="131" spans="1:9" x14ac:dyDescent="0.25">
      <c r="A131" s="16" t="s">
        <v>13</v>
      </c>
      <c r="B131" s="17">
        <v>1</v>
      </c>
      <c r="C131" s="17">
        <v>2</v>
      </c>
      <c r="D131" s="17">
        <f t="shared" si="117"/>
        <v>2</v>
      </c>
      <c r="E131" s="17">
        <v>1</v>
      </c>
      <c r="F131" s="17">
        <f t="shared" si="118"/>
        <v>2</v>
      </c>
      <c r="G131" s="17">
        <f t="shared" si="119"/>
        <v>0.1</v>
      </c>
      <c r="H131" s="17">
        <f t="shared" si="120"/>
        <v>0.2</v>
      </c>
      <c r="I131" s="57">
        <f t="shared" si="112"/>
        <v>315.01299999999998</v>
      </c>
    </row>
    <row r="132" spans="1:9" ht="15.75" x14ac:dyDescent="0.25">
      <c r="A132" s="16" t="s">
        <v>130</v>
      </c>
      <c r="B132" s="17"/>
      <c r="C132" s="17"/>
      <c r="D132" s="17"/>
      <c r="E132" s="17"/>
      <c r="F132" s="17"/>
      <c r="G132" s="17"/>
      <c r="H132" s="17"/>
      <c r="I132" s="57"/>
    </row>
    <row r="133" spans="1:9" x14ac:dyDescent="0.25">
      <c r="A133" s="16" t="s">
        <v>10</v>
      </c>
      <c r="B133" s="17">
        <v>1</v>
      </c>
      <c r="C133" s="17">
        <v>52</v>
      </c>
      <c r="D133" s="17">
        <f t="shared" ref="D133:D136" si="121">B133*C133</f>
        <v>52</v>
      </c>
      <c r="E133" s="17">
        <v>3</v>
      </c>
      <c r="F133" s="17">
        <f t="shared" ref="F133:F136" si="122">D133*E133</f>
        <v>156</v>
      </c>
      <c r="G133" s="17">
        <f t="shared" ref="G133:G136" si="123">F133*0.05</f>
        <v>7.8000000000000007</v>
      </c>
      <c r="H133" s="17">
        <f t="shared" ref="H133:H136" si="124">F133*0.1</f>
        <v>15.600000000000001</v>
      </c>
      <c r="I133" s="57">
        <f t="shared" si="112"/>
        <v>24571.013999999999</v>
      </c>
    </row>
    <row r="134" spans="1:9" x14ac:dyDescent="0.25">
      <c r="A134" s="16" t="s">
        <v>11</v>
      </c>
      <c r="B134" s="17">
        <v>1</v>
      </c>
      <c r="C134" s="17">
        <v>52</v>
      </c>
      <c r="D134" s="17">
        <f t="shared" si="121"/>
        <v>52</v>
      </c>
      <c r="E134" s="17">
        <v>1</v>
      </c>
      <c r="F134" s="17">
        <f t="shared" si="122"/>
        <v>52</v>
      </c>
      <c r="G134" s="17">
        <f t="shared" si="123"/>
        <v>2.6</v>
      </c>
      <c r="H134" s="17">
        <f t="shared" si="124"/>
        <v>5.2</v>
      </c>
      <c r="I134" s="57">
        <f t="shared" si="112"/>
        <v>8190.3379999999997</v>
      </c>
    </row>
    <row r="135" spans="1:9" x14ac:dyDescent="0.25">
      <c r="A135" s="16" t="s">
        <v>12</v>
      </c>
      <c r="B135" s="17">
        <v>1</v>
      </c>
      <c r="C135" s="17">
        <v>52</v>
      </c>
      <c r="D135" s="17">
        <f t="shared" si="121"/>
        <v>52</v>
      </c>
      <c r="E135" s="17">
        <v>2</v>
      </c>
      <c r="F135" s="17">
        <f t="shared" si="122"/>
        <v>104</v>
      </c>
      <c r="G135" s="17">
        <f t="shared" si="123"/>
        <v>5.2</v>
      </c>
      <c r="H135" s="17">
        <f t="shared" si="124"/>
        <v>10.4</v>
      </c>
      <c r="I135" s="57">
        <f t="shared" si="112"/>
        <v>16380.675999999999</v>
      </c>
    </row>
    <row r="136" spans="1:9" x14ac:dyDescent="0.25">
      <c r="A136" s="16" t="s">
        <v>13</v>
      </c>
      <c r="B136" s="17">
        <v>1</v>
      </c>
      <c r="C136" s="17">
        <v>52</v>
      </c>
      <c r="D136" s="17">
        <f t="shared" si="121"/>
        <v>52</v>
      </c>
      <c r="E136" s="17">
        <v>1</v>
      </c>
      <c r="F136" s="17">
        <f t="shared" si="122"/>
        <v>52</v>
      </c>
      <c r="G136" s="17">
        <f t="shared" si="123"/>
        <v>2.6</v>
      </c>
      <c r="H136" s="17">
        <f t="shared" si="124"/>
        <v>5.2</v>
      </c>
      <c r="I136" s="57">
        <f t="shared" si="112"/>
        <v>8190.3379999999997</v>
      </c>
    </row>
    <row r="137" spans="1:9" x14ac:dyDescent="0.25">
      <c r="A137" s="16" t="s">
        <v>35</v>
      </c>
      <c r="B137" s="17"/>
      <c r="C137" s="17"/>
      <c r="D137" s="17"/>
      <c r="E137" s="17"/>
      <c r="F137" s="17"/>
      <c r="G137" s="17"/>
      <c r="H137" s="17"/>
      <c r="I137" s="57"/>
    </row>
    <row r="138" spans="1:9" x14ac:dyDescent="0.25">
      <c r="A138" s="16" t="s">
        <v>10</v>
      </c>
      <c r="B138" s="17">
        <v>1</v>
      </c>
      <c r="C138" s="17">
        <v>12</v>
      </c>
      <c r="D138" s="17">
        <f t="shared" ref="D138:D141" si="125">B138*C138</f>
        <v>12</v>
      </c>
      <c r="E138" s="17">
        <v>3</v>
      </c>
      <c r="F138" s="17">
        <f t="shared" ref="F138:F141" si="126">D138*E138</f>
        <v>36</v>
      </c>
      <c r="G138" s="17">
        <f t="shared" ref="G138:G141" si="127">F138*0.05</f>
        <v>1.8</v>
      </c>
      <c r="H138" s="17">
        <f t="shared" ref="H138:H141" si="128">F138*0.1</f>
        <v>3.6</v>
      </c>
      <c r="I138" s="57">
        <f t="shared" si="112"/>
        <v>5670.2339999999995</v>
      </c>
    </row>
    <row r="139" spans="1:9" x14ac:dyDescent="0.25">
      <c r="A139" s="16" t="s">
        <v>11</v>
      </c>
      <c r="B139" s="17">
        <v>1</v>
      </c>
      <c r="C139" s="17">
        <v>12</v>
      </c>
      <c r="D139" s="17">
        <f t="shared" si="125"/>
        <v>12</v>
      </c>
      <c r="E139" s="17">
        <v>1</v>
      </c>
      <c r="F139" s="17">
        <f t="shared" si="126"/>
        <v>12</v>
      </c>
      <c r="G139" s="17">
        <f t="shared" si="127"/>
        <v>0.60000000000000009</v>
      </c>
      <c r="H139" s="17">
        <f t="shared" si="128"/>
        <v>1.2000000000000002</v>
      </c>
      <c r="I139" s="57">
        <f t="shared" si="112"/>
        <v>1890.078</v>
      </c>
    </row>
    <row r="140" spans="1:9" x14ac:dyDescent="0.25">
      <c r="A140" s="16" t="s">
        <v>12</v>
      </c>
      <c r="B140" s="17">
        <v>1</v>
      </c>
      <c r="C140" s="17">
        <v>12</v>
      </c>
      <c r="D140" s="17">
        <f t="shared" si="125"/>
        <v>12</v>
      </c>
      <c r="E140" s="17">
        <v>2</v>
      </c>
      <c r="F140" s="17">
        <f t="shared" si="126"/>
        <v>24</v>
      </c>
      <c r="G140" s="17">
        <f t="shared" si="127"/>
        <v>1.2000000000000002</v>
      </c>
      <c r="H140" s="17">
        <f t="shared" si="128"/>
        <v>2.4000000000000004</v>
      </c>
      <c r="I140" s="57">
        <f t="shared" si="112"/>
        <v>3780.1559999999999</v>
      </c>
    </row>
    <row r="141" spans="1:9" x14ac:dyDescent="0.25">
      <c r="A141" s="16" t="s">
        <v>13</v>
      </c>
      <c r="B141" s="17">
        <v>1</v>
      </c>
      <c r="C141" s="17">
        <v>12</v>
      </c>
      <c r="D141" s="17">
        <f t="shared" si="125"/>
        <v>12</v>
      </c>
      <c r="E141" s="17">
        <v>1</v>
      </c>
      <c r="F141" s="17">
        <f t="shared" si="126"/>
        <v>12</v>
      </c>
      <c r="G141" s="17">
        <f t="shared" si="127"/>
        <v>0.60000000000000009</v>
      </c>
      <c r="H141" s="17">
        <f t="shared" si="128"/>
        <v>1.2000000000000002</v>
      </c>
      <c r="I141" s="57">
        <f t="shared" si="112"/>
        <v>1890.078</v>
      </c>
    </row>
    <row r="142" spans="1:9" x14ac:dyDescent="0.25">
      <c r="A142" s="16" t="s">
        <v>29</v>
      </c>
      <c r="B142" s="17"/>
      <c r="C142" s="17"/>
      <c r="D142" s="17"/>
      <c r="E142" s="17"/>
      <c r="F142" s="17"/>
      <c r="G142" s="17"/>
      <c r="H142" s="17"/>
      <c r="I142" s="57"/>
    </row>
    <row r="143" spans="1:9" x14ac:dyDescent="0.25">
      <c r="A143" s="16" t="s">
        <v>10</v>
      </c>
      <c r="B143" s="17">
        <v>2</v>
      </c>
      <c r="C143" s="17">
        <v>1</v>
      </c>
      <c r="D143" s="17">
        <f t="shared" ref="D143:D144" si="129">B143*C143</f>
        <v>2</v>
      </c>
      <c r="E143" s="17">
        <v>3</v>
      </c>
      <c r="F143" s="17">
        <f t="shared" ref="F143:F144" si="130">D143*E143</f>
        <v>6</v>
      </c>
      <c r="G143" s="17">
        <f t="shared" ref="G143:G144" si="131">F143*0.05</f>
        <v>0.30000000000000004</v>
      </c>
      <c r="H143" s="17">
        <f t="shared" ref="H143:H144" si="132">F143*0.1</f>
        <v>0.60000000000000009</v>
      </c>
      <c r="I143" s="57">
        <f t="shared" si="112"/>
        <v>945.03899999999999</v>
      </c>
    </row>
    <row r="144" spans="1:9" x14ac:dyDescent="0.25">
      <c r="A144" s="16" t="s">
        <v>11</v>
      </c>
      <c r="B144" s="17">
        <v>2</v>
      </c>
      <c r="C144" s="17">
        <v>1</v>
      </c>
      <c r="D144" s="17">
        <f t="shared" si="129"/>
        <v>2</v>
      </c>
      <c r="E144" s="17">
        <v>1</v>
      </c>
      <c r="F144" s="17">
        <f t="shared" si="130"/>
        <v>2</v>
      </c>
      <c r="G144" s="17">
        <f t="shared" si="131"/>
        <v>0.1</v>
      </c>
      <c r="H144" s="17">
        <f t="shared" si="132"/>
        <v>0.2</v>
      </c>
      <c r="I144" s="57">
        <f t="shared" si="112"/>
        <v>315.01299999999998</v>
      </c>
    </row>
    <row r="145" spans="1:9" x14ac:dyDescent="0.25">
      <c r="A145" s="16" t="s">
        <v>30</v>
      </c>
      <c r="B145" s="17"/>
      <c r="C145" s="17"/>
      <c r="D145" s="17"/>
      <c r="E145" s="17"/>
      <c r="F145" s="17"/>
      <c r="G145" s="17"/>
      <c r="H145" s="17"/>
      <c r="I145" s="57"/>
    </row>
    <row r="146" spans="1:9" x14ac:dyDescent="0.25">
      <c r="A146" s="16" t="s">
        <v>10</v>
      </c>
      <c r="B146" s="17">
        <v>20</v>
      </c>
      <c r="C146" s="17">
        <v>1</v>
      </c>
      <c r="D146" s="17">
        <f t="shared" ref="D146:D149" si="133">B146*C146</f>
        <v>20</v>
      </c>
      <c r="E146" s="17">
        <v>3</v>
      </c>
      <c r="F146" s="17">
        <f t="shared" ref="F146:F149" si="134">D146*E146</f>
        <v>60</v>
      </c>
      <c r="G146" s="17">
        <f t="shared" ref="G146:G149" si="135">F146*0.05</f>
        <v>3</v>
      </c>
      <c r="H146" s="17">
        <f t="shared" ref="H146:H149" si="136">F146*0.1</f>
        <v>6</v>
      </c>
      <c r="I146" s="57">
        <f t="shared" si="112"/>
        <v>9450.39</v>
      </c>
    </row>
    <row r="147" spans="1:9" x14ac:dyDescent="0.25">
      <c r="A147" s="16" t="s">
        <v>11</v>
      </c>
      <c r="B147" s="17">
        <v>20</v>
      </c>
      <c r="C147" s="17">
        <v>1</v>
      </c>
      <c r="D147" s="17">
        <f t="shared" si="133"/>
        <v>20</v>
      </c>
      <c r="E147" s="17">
        <v>1</v>
      </c>
      <c r="F147" s="17">
        <f t="shared" si="134"/>
        <v>20</v>
      </c>
      <c r="G147" s="17">
        <f t="shared" si="135"/>
        <v>1</v>
      </c>
      <c r="H147" s="17">
        <f t="shared" si="136"/>
        <v>2</v>
      </c>
      <c r="I147" s="57">
        <f t="shared" si="112"/>
        <v>3150.1299999999997</v>
      </c>
    </row>
    <row r="148" spans="1:9" x14ac:dyDescent="0.25">
      <c r="A148" s="16" t="s">
        <v>12</v>
      </c>
      <c r="B148" s="17">
        <v>16</v>
      </c>
      <c r="C148" s="17">
        <v>1</v>
      </c>
      <c r="D148" s="17">
        <f t="shared" si="133"/>
        <v>16</v>
      </c>
      <c r="E148" s="17">
        <v>2</v>
      </c>
      <c r="F148" s="17">
        <f t="shared" si="134"/>
        <v>32</v>
      </c>
      <c r="G148" s="17">
        <f t="shared" si="135"/>
        <v>1.6</v>
      </c>
      <c r="H148" s="17">
        <f t="shared" si="136"/>
        <v>3.2</v>
      </c>
      <c r="I148" s="57">
        <f t="shared" si="112"/>
        <v>5040.2079999999996</v>
      </c>
    </row>
    <row r="149" spans="1:9" x14ac:dyDescent="0.25">
      <c r="A149" s="16" t="s">
        <v>13</v>
      </c>
      <c r="B149" s="17">
        <v>16</v>
      </c>
      <c r="C149" s="17">
        <v>1</v>
      </c>
      <c r="D149" s="17">
        <f t="shared" si="133"/>
        <v>16</v>
      </c>
      <c r="E149" s="17">
        <v>1</v>
      </c>
      <c r="F149" s="17">
        <f t="shared" si="134"/>
        <v>16</v>
      </c>
      <c r="G149" s="17">
        <f t="shared" si="135"/>
        <v>0.8</v>
      </c>
      <c r="H149" s="17">
        <f t="shared" si="136"/>
        <v>1.6</v>
      </c>
      <c r="I149" s="57">
        <f t="shared" si="112"/>
        <v>2520.1039999999998</v>
      </c>
    </row>
    <row r="150" spans="1:9" x14ac:dyDescent="0.25">
      <c r="A150" s="16" t="s">
        <v>36</v>
      </c>
      <c r="B150" s="17"/>
      <c r="C150" s="17"/>
      <c r="D150" s="17"/>
      <c r="E150" s="17"/>
      <c r="F150" s="17"/>
      <c r="G150" s="17"/>
      <c r="H150" s="17"/>
      <c r="I150" s="57"/>
    </row>
    <row r="151" spans="1:9" x14ac:dyDescent="0.25">
      <c r="A151" s="16" t="s">
        <v>37</v>
      </c>
      <c r="B151" s="17" t="s">
        <v>0</v>
      </c>
      <c r="C151" s="17"/>
      <c r="D151" s="17"/>
      <c r="E151" s="17"/>
      <c r="F151" s="17"/>
      <c r="G151" s="17"/>
      <c r="H151" s="17"/>
      <c r="I151" s="57"/>
    </row>
    <row r="152" spans="1:9" ht="15.75" x14ac:dyDescent="0.25">
      <c r="A152" s="16" t="s">
        <v>131</v>
      </c>
      <c r="B152" s="17"/>
      <c r="C152" s="17"/>
      <c r="D152" s="17"/>
      <c r="E152" s="17"/>
      <c r="F152" s="17"/>
      <c r="G152" s="17"/>
      <c r="H152" s="17"/>
      <c r="I152" s="57"/>
    </row>
    <row r="153" spans="1:9" x14ac:dyDescent="0.25">
      <c r="A153" s="16" t="s">
        <v>10</v>
      </c>
      <c r="B153" s="17">
        <v>8</v>
      </c>
      <c r="C153" s="17">
        <v>1</v>
      </c>
      <c r="D153" s="17">
        <f t="shared" ref="D153:D156" si="137">B153*C153</f>
        <v>8</v>
      </c>
      <c r="E153" s="17">
        <v>3</v>
      </c>
      <c r="F153" s="17">
        <f t="shared" ref="F153:F156" si="138">D153*E153</f>
        <v>24</v>
      </c>
      <c r="G153" s="17">
        <f t="shared" ref="G153:G156" si="139">F153*0.05</f>
        <v>1.2000000000000002</v>
      </c>
      <c r="H153" s="17">
        <f t="shared" ref="H153:H156" si="140">F153*0.1</f>
        <v>2.4000000000000004</v>
      </c>
      <c r="I153" s="57">
        <f t="shared" ref="I153:I161" si="141">F153*$M$5+G153*$M$6+H153*$M$7</f>
        <v>3780.1559999999999</v>
      </c>
    </row>
    <row r="154" spans="1:9" x14ac:dyDescent="0.25">
      <c r="A154" s="16" t="s">
        <v>11</v>
      </c>
      <c r="B154" s="17">
        <v>8</v>
      </c>
      <c r="C154" s="17">
        <v>1</v>
      </c>
      <c r="D154" s="17">
        <f t="shared" si="137"/>
        <v>8</v>
      </c>
      <c r="E154" s="17">
        <v>1</v>
      </c>
      <c r="F154" s="17">
        <f t="shared" si="138"/>
        <v>8</v>
      </c>
      <c r="G154" s="17">
        <f t="shared" si="139"/>
        <v>0.4</v>
      </c>
      <c r="H154" s="17">
        <f t="shared" si="140"/>
        <v>0.8</v>
      </c>
      <c r="I154" s="57">
        <f t="shared" si="141"/>
        <v>1260.0519999999999</v>
      </c>
    </row>
    <row r="155" spans="1:9" x14ac:dyDescent="0.25">
      <c r="A155" s="16" t="s">
        <v>12</v>
      </c>
      <c r="B155" s="17">
        <v>8</v>
      </c>
      <c r="C155" s="17">
        <v>1</v>
      </c>
      <c r="D155" s="17">
        <f t="shared" si="137"/>
        <v>8</v>
      </c>
      <c r="E155" s="17">
        <v>2</v>
      </c>
      <c r="F155" s="17">
        <f t="shared" si="138"/>
        <v>16</v>
      </c>
      <c r="G155" s="17">
        <f t="shared" si="139"/>
        <v>0.8</v>
      </c>
      <c r="H155" s="17">
        <f t="shared" si="140"/>
        <v>1.6</v>
      </c>
      <c r="I155" s="57">
        <f t="shared" si="141"/>
        <v>2520.1039999999998</v>
      </c>
    </row>
    <row r="156" spans="1:9" x14ac:dyDescent="0.25">
      <c r="A156" s="16" t="s">
        <v>13</v>
      </c>
      <c r="B156" s="17">
        <v>8</v>
      </c>
      <c r="C156" s="17">
        <v>1</v>
      </c>
      <c r="D156" s="17">
        <f t="shared" si="137"/>
        <v>8</v>
      </c>
      <c r="E156" s="17">
        <v>1</v>
      </c>
      <c r="F156" s="17">
        <f t="shared" si="138"/>
        <v>8</v>
      </c>
      <c r="G156" s="17">
        <f t="shared" si="139"/>
        <v>0.4</v>
      </c>
      <c r="H156" s="17">
        <f t="shared" si="140"/>
        <v>0.8</v>
      </c>
      <c r="I156" s="57">
        <f t="shared" si="141"/>
        <v>1260.0519999999999</v>
      </c>
    </row>
    <row r="157" spans="1:9" ht="15.75" x14ac:dyDescent="0.25">
      <c r="A157" s="16" t="s">
        <v>141</v>
      </c>
      <c r="B157" s="17"/>
      <c r="C157" s="17"/>
      <c r="D157" s="17"/>
      <c r="E157" s="17"/>
      <c r="F157" s="17"/>
      <c r="G157" s="17"/>
      <c r="H157" s="17"/>
      <c r="I157" s="57"/>
    </row>
    <row r="158" spans="1:9" x14ac:dyDescent="0.25">
      <c r="A158" s="16" t="s">
        <v>10</v>
      </c>
      <c r="B158" s="17">
        <v>10</v>
      </c>
      <c r="C158" s="17">
        <v>1</v>
      </c>
      <c r="D158" s="17">
        <f t="shared" ref="D158:D161" si="142">B158*C158</f>
        <v>10</v>
      </c>
      <c r="E158" s="17">
        <v>3</v>
      </c>
      <c r="F158" s="17">
        <f t="shared" ref="F158:F161" si="143">D158*E158</f>
        <v>30</v>
      </c>
      <c r="G158" s="17">
        <f t="shared" ref="G158:G161" si="144">F158*0.05</f>
        <v>1.5</v>
      </c>
      <c r="H158" s="17">
        <f t="shared" ref="H158:H161" si="145">F158*0.1</f>
        <v>3</v>
      </c>
      <c r="I158" s="57">
        <f t="shared" si="141"/>
        <v>4725.1949999999997</v>
      </c>
    </row>
    <row r="159" spans="1:9" x14ac:dyDescent="0.25">
      <c r="A159" s="16" t="s">
        <v>11</v>
      </c>
      <c r="B159" s="17">
        <v>10</v>
      </c>
      <c r="C159" s="17">
        <v>1</v>
      </c>
      <c r="D159" s="17">
        <f t="shared" si="142"/>
        <v>10</v>
      </c>
      <c r="E159" s="17">
        <v>1</v>
      </c>
      <c r="F159" s="17">
        <f t="shared" si="143"/>
        <v>10</v>
      </c>
      <c r="G159" s="17">
        <f t="shared" si="144"/>
        <v>0.5</v>
      </c>
      <c r="H159" s="17">
        <f t="shared" si="145"/>
        <v>1</v>
      </c>
      <c r="I159" s="57">
        <f t="shared" si="141"/>
        <v>1575.0649999999998</v>
      </c>
    </row>
    <row r="160" spans="1:9" x14ac:dyDescent="0.25">
      <c r="A160" s="16" t="s">
        <v>12</v>
      </c>
      <c r="B160" s="17">
        <v>2</v>
      </c>
      <c r="C160" s="17">
        <v>1</v>
      </c>
      <c r="D160" s="17">
        <f t="shared" si="142"/>
        <v>2</v>
      </c>
      <c r="E160" s="17">
        <v>2</v>
      </c>
      <c r="F160" s="17">
        <f t="shared" si="143"/>
        <v>4</v>
      </c>
      <c r="G160" s="17">
        <f t="shared" si="144"/>
        <v>0.2</v>
      </c>
      <c r="H160" s="17">
        <f t="shared" si="145"/>
        <v>0.4</v>
      </c>
      <c r="I160" s="57">
        <f t="shared" si="141"/>
        <v>630.02599999999995</v>
      </c>
    </row>
    <row r="161" spans="1:11" x14ac:dyDescent="0.25">
      <c r="A161" s="16" t="s">
        <v>13</v>
      </c>
      <c r="B161" s="17">
        <v>2</v>
      </c>
      <c r="C161" s="17">
        <v>1</v>
      </c>
      <c r="D161" s="17">
        <f t="shared" si="142"/>
        <v>2</v>
      </c>
      <c r="E161" s="17">
        <v>1</v>
      </c>
      <c r="F161" s="17">
        <f t="shared" si="143"/>
        <v>2</v>
      </c>
      <c r="G161" s="17">
        <f t="shared" si="144"/>
        <v>0.1</v>
      </c>
      <c r="H161" s="17">
        <f t="shared" si="145"/>
        <v>0.2</v>
      </c>
      <c r="I161" s="57">
        <f t="shared" si="141"/>
        <v>315.01299999999998</v>
      </c>
    </row>
    <row r="162" spans="1:11" x14ac:dyDescent="0.25">
      <c r="A162" s="16" t="s">
        <v>38</v>
      </c>
      <c r="B162" s="17" t="s">
        <v>0</v>
      </c>
      <c r="C162" s="17"/>
      <c r="D162" s="17"/>
      <c r="E162" s="17"/>
      <c r="F162" s="17"/>
      <c r="G162" s="17"/>
      <c r="H162" s="17"/>
      <c r="I162" s="57"/>
    </row>
    <row r="163" spans="1:11" x14ac:dyDescent="0.25">
      <c r="A163" s="18" t="s">
        <v>115</v>
      </c>
      <c r="B163" s="17"/>
      <c r="C163" s="17"/>
      <c r="D163" s="17"/>
      <c r="E163" s="17"/>
      <c r="F163" s="81">
        <f>ROUND(SUM(F38:H161),0)</f>
        <v>2518</v>
      </c>
      <c r="G163" s="82"/>
      <c r="H163" s="83"/>
      <c r="I163" s="68">
        <f>ROUND(SUM(I38:I161),0)</f>
        <v>344813</v>
      </c>
    </row>
    <row r="164" spans="1:11" ht="15.75" x14ac:dyDescent="0.25">
      <c r="A164" s="26" t="s">
        <v>132</v>
      </c>
      <c r="B164" s="17"/>
      <c r="C164" s="17"/>
      <c r="D164" s="17"/>
      <c r="E164" s="17" t="s">
        <v>39</v>
      </c>
      <c r="F164" s="81">
        <f>ROUND(SUM(F163,F35), -1)</f>
        <v>2910</v>
      </c>
      <c r="G164" s="82"/>
      <c r="H164" s="83"/>
      <c r="I164" s="68">
        <f>ROUND(SUM(I163,I35), -3)</f>
        <v>398000</v>
      </c>
    </row>
    <row r="165" spans="1:11" ht="15.75" x14ac:dyDescent="0.25">
      <c r="A165" s="26" t="s">
        <v>133</v>
      </c>
      <c r="B165" s="17"/>
      <c r="C165" s="17"/>
      <c r="D165" s="17"/>
      <c r="E165" s="17" t="s">
        <v>39</v>
      </c>
      <c r="F165" s="17"/>
      <c r="G165" s="17"/>
      <c r="H165" s="17"/>
      <c r="I165" s="68">
        <f>'Capital O&amp;M'!G13</f>
        <v>59100</v>
      </c>
    </row>
    <row r="166" spans="1:11" ht="15.75" x14ac:dyDescent="0.25">
      <c r="A166" s="26" t="s">
        <v>134</v>
      </c>
      <c r="B166" s="17"/>
      <c r="C166" s="17"/>
      <c r="D166" s="17"/>
      <c r="E166" s="17" t="s">
        <v>39</v>
      </c>
      <c r="F166" s="17"/>
      <c r="G166" s="25"/>
      <c r="H166" s="17"/>
      <c r="I166" s="68">
        <f>ROUND(SUM(I164:I165),-3)</f>
        <v>457000</v>
      </c>
    </row>
    <row r="168" spans="1:11" x14ac:dyDescent="0.25">
      <c r="A168" s="60" t="s">
        <v>42</v>
      </c>
      <c r="J168" s="11">
        <f>F164/31</f>
        <v>93.870967741935488</v>
      </c>
      <c r="K168" t="s">
        <v>55</v>
      </c>
    </row>
    <row r="169" spans="1:11" x14ac:dyDescent="0.25">
      <c r="A169" s="2" t="s">
        <v>41</v>
      </c>
    </row>
    <row r="170" spans="1:11" x14ac:dyDescent="0.25">
      <c r="A170" s="2" t="s">
        <v>64</v>
      </c>
    </row>
    <row r="171" spans="1:11" x14ac:dyDescent="0.25">
      <c r="A171" s="2" t="s">
        <v>65</v>
      </c>
    </row>
    <row r="172" spans="1:11" x14ac:dyDescent="0.25">
      <c r="A172" s="2" t="s">
        <v>66</v>
      </c>
      <c r="B172" s="2"/>
      <c r="C172" s="2"/>
      <c r="D172" s="2"/>
      <c r="E172" s="2"/>
      <c r="F172" s="2"/>
      <c r="G172" s="2"/>
      <c r="H172" s="2"/>
      <c r="I172" s="2"/>
    </row>
    <row r="173" spans="1:11" ht="59.25" customHeight="1" x14ac:dyDescent="0.25">
      <c r="A173" s="79" t="s">
        <v>194</v>
      </c>
      <c r="B173" s="79"/>
      <c r="C173" s="79"/>
      <c r="D173" s="79"/>
      <c r="E173" s="79"/>
      <c r="F173" s="79"/>
      <c r="G173" s="79"/>
      <c r="H173" s="79"/>
      <c r="I173" s="79"/>
    </row>
    <row r="174" spans="1:11" ht="18" customHeight="1" x14ac:dyDescent="0.25">
      <c r="A174" s="75" t="s">
        <v>117</v>
      </c>
      <c r="B174" s="80"/>
      <c r="C174" s="80"/>
      <c r="D174" s="80"/>
      <c r="E174" s="80"/>
      <c r="F174" s="80"/>
      <c r="G174" s="80"/>
      <c r="H174" s="80"/>
      <c r="I174" s="80"/>
    </row>
    <row r="175" spans="1:11" x14ac:dyDescent="0.25">
      <c r="A175" s="2" t="s">
        <v>67</v>
      </c>
    </row>
    <row r="176" spans="1:11" ht="28.5" customHeight="1" x14ac:dyDescent="0.25">
      <c r="A176" s="75" t="s">
        <v>68</v>
      </c>
      <c r="B176" s="75"/>
      <c r="C176" s="75"/>
      <c r="D176" s="75"/>
      <c r="E176" s="75"/>
      <c r="F176" s="75"/>
      <c r="G176" s="75"/>
      <c r="H176" s="75"/>
      <c r="I176" s="75"/>
    </row>
    <row r="177" spans="1:9" ht="14.25" customHeight="1" x14ac:dyDescent="0.25">
      <c r="A177" s="75" t="s">
        <v>69</v>
      </c>
      <c r="B177" s="80"/>
      <c r="C177" s="80"/>
      <c r="D177" s="80"/>
      <c r="E177" s="80"/>
      <c r="F177" s="80"/>
      <c r="G177" s="80"/>
      <c r="H177" s="80"/>
      <c r="I177" s="80"/>
    </row>
    <row r="178" spans="1:9" ht="26.25" customHeight="1" x14ac:dyDescent="0.25">
      <c r="A178" s="75" t="s">
        <v>118</v>
      </c>
      <c r="B178" s="75"/>
      <c r="C178" s="75"/>
      <c r="D178" s="75"/>
      <c r="E178" s="75"/>
      <c r="F178" s="75"/>
      <c r="G178" s="75"/>
      <c r="H178" s="75"/>
      <c r="I178" s="75"/>
    </row>
    <row r="179" spans="1:9" ht="29.25" customHeight="1" x14ac:dyDescent="0.25">
      <c r="A179" s="75" t="s">
        <v>142</v>
      </c>
      <c r="B179" s="75"/>
      <c r="C179" s="75"/>
      <c r="D179" s="75"/>
      <c r="E179" s="75"/>
      <c r="F179" s="75"/>
      <c r="G179" s="75"/>
      <c r="H179" s="75"/>
      <c r="I179" s="75"/>
    </row>
    <row r="180" spans="1:9" x14ac:dyDescent="0.25">
      <c r="A180" s="2" t="s">
        <v>138</v>
      </c>
    </row>
    <row r="181" spans="1:9" x14ac:dyDescent="0.25">
      <c r="A181" s="2" t="s">
        <v>137</v>
      </c>
    </row>
    <row r="182" spans="1:9" x14ac:dyDescent="0.25">
      <c r="A182" s="2" t="s">
        <v>136</v>
      </c>
    </row>
    <row r="183" spans="1:9" x14ac:dyDescent="0.25">
      <c r="A183" s="3" t="s">
        <v>135</v>
      </c>
    </row>
  </sheetData>
  <mergeCells count="10">
    <mergeCell ref="L4:M4"/>
    <mergeCell ref="A179:I179"/>
    <mergeCell ref="F35:H35"/>
    <mergeCell ref="A173:I173"/>
    <mergeCell ref="A174:I174"/>
    <mergeCell ref="A177:I177"/>
    <mergeCell ref="A178:I178"/>
    <mergeCell ref="A176:I176"/>
    <mergeCell ref="F163:H163"/>
    <mergeCell ref="F164:H164"/>
  </mergeCells>
  <pageMargins left="0.7" right="0.7" top="0.75" bottom="0.75" header="0.3" footer="0.3"/>
  <pageSetup orientation="portrait" horizontalDpi="4294967293"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topLeftCell="A3" zoomScale="80" zoomScaleNormal="80" workbookViewId="0">
      <selection activeCell="A20" sqref="A20:I20"/>
    </sheetView>
  </sheetViews>
  <sheetFormatPr defaultRowHeight="15" x14ac:dyDescent="0.25"/>
  <cols>
    <col min="1" max="1" width="34" customWidth="1"/>
    <col min="2" max="2" width="13.5703125" customWidth="1"/>
    <col min="3" max="3" width="12.7109375" customWidth="1"/>
    <col min="4" max="4" width="14" customWidth="1"/>
    <col min="5" max="5" width="11.42578125" customWidth="1"/>
    <col min="6" max="7" width="12.7109375" customWidth="1"/>
    <col min="8" max="8" width="11.7109375" customWidth="1"/>
    <col min="9" max="9" width="13.28515625" customWidth="1"/>
    <col min="13" max="13" width="10.5703125" bestFit="1" customWidth="1"/>
  </cols>
  <sheetData>
    <row r="1" spans="1:14" ht="15.75" x14ac:dyDescent="0.25">
      <c r="A1" s="4" t="s">
        <v>45</v>
      </c>
    </row>
    <row r="3" spans="1:14" ht="18" customHeight="1" x14ac:dyDescent="0.25"/>
    <row r="4" spans="1:14" ht="69" customHeight="1" x14ac:dyDescent="0.25">
      <c r="A4" s="15" t="s">
        <v>2</v>
      </c>
      <c r="B4" s="33" t="s">
        <v>82</v>
      </c>
      <c r="C4" s="33" t="s">
        <v>83</v>
      </c>
      <c r="D4" s="33" t="s">
        <v>84</v>
      </c>
      <c r="E4" s="33" t="s">
        <v>85</v>
      </c>
      <c r="F4" s="33" t="s">
        <v>86</v>
      </c>
      <c r="G4" s="33" t="s">
        <v>87</v>
      </c>
      <c r="H4" s="33" t="s">
        <v>88</v>
      </c>
      <c r="I4" s="33" t="s">
        <v>89</v>
      </c>
    </row>
    <row r="5" spans="1:14" x14ac:dyDescent="0.25">
      <c r="A5" s="16" t="s">
        <v>43</v>
      </c>
      <c r="B5" s="16"/>
      <c r="C5" s="16"/>
      <c r="D5" s="16"/>
      <c r="E5" s="16"/>
      <c r="F5" s="16"/>
      <c r="G5" s="16"/>
      <c r="H5" s="16"/>
      <c r="I5" s="16"/>
    </row>
    <row r="6" spans="1:14" ht="15.75" thickBot="1" x14ac:dyDescent="0.3">
      <c r="A6" s="16" t="s">
        <v>113</v>
      </c>
      <c r="B6" s="17"/>
      <c r="C6" s="17"/>
      <c r="D6" s="17"/>
      <c r="E6" s="17"/>
      <c r="F6" s="17"/>
      <c r="G6" s="17"/>
      <c r="H6" s="17"/>
      <c r="I6" s="17"/>
    </row>
    <row r="7" spans="1:14" ht="16.5" thickBot="1" x14ac:dyDescent="0.3">
      <c r="A7" s="16" t="s">
        <v>90</v>
      </c>
      <c r="B7" s="17">
        <v>2</v>
      </c>
      <c r="C7" s="17">
        <v>1</v>
      </c>
      <c r="D7" s="17">
        <f>B7*C7</f>
        <v>2</v>
      </c>
      <c r="E7" s="17">
        <v>0</v>
      </c>
      <c r="F7" s="17">
        <f>D7*E7</f>
        <v>0</v>
      </c>
      <c r="G7" s="17">
        <f>F7*0.05</f>
        <v>0</v>
      </c>
      <c r="H7" s="17">
        <f>F7*0.1</f>
        <v>0</v>
      </c>
      <c r="I7" s="36">
        <f>F7*$N$9+G7*$N$8+H7*$N$10</f>
        <v>0</v>
      </c>
      <c r="M7" s="84" t="s">
        <v>143</v>
      </c>
      <c r="N7" s="85"/>
    </row>
    <row r="8" spans="1:14" ht="15.75" x14ac:dyDescent="0.25">
      <c r="A8" s="16" t="s">
        <v>91</v>
      </c>
      <c r="B8" s="17">
        <v>2</v>
      </c>
      <c r="C8" s="17">
        <v>1</v>
      </c>
      <c r="D8" s="17">
        <f t="shared" ref="D8:D10" si="0">B8*C8</f>
        <v>2</v>
      </c>
      <c r="E8" s="17">
        <v>0</v>
      </c>
      <c r="F8" s="17">
        <f t="shared" ref="F8:F10" si="1">D8*E8</f>
        <v>0</v>
      </c>
      <c r="G8" s="17">
        <f t="shared" ref="G8:G14" si="2">F8*0.05</f>
        <v>0</v>
      </c>
      <c r="H8" s="17">
        <f t="shared" ref="H8:H10" si="3">F8*0.1</f>
        <v>0</v>
      </c>
      <c r="I8" s="36">
        <f t="shared" ref="I8:I14" si="4">F8*$N$9+G8*$N$8+H8*$N$10</f>
        <v>0</v>
      </c>
      <c r="K8" s="37"/>
      <c r="M8" s="39" t="s">
        <v>147</v>
      </c>
      <c r="N8" s="44">
        <v>76.912000000000006</v>
      </c>
    </row>
    <row r="9" spans="1:14" ht="15.75" x14ac:dyDescent="0.25">
      <c r="A9" s="16" t="s">
        <v>92</v>
      </c>
      <c r="B9" s="17">
        <v>4</v>
      </c>
      <c r="C9" s="17">
        <v>1</v>
      </c>
      <c r="D9" s="17">
        <f t="shared" si="0"/>
        <v>4</v>
      </c>
      <c r="E9" s="17">
        <v>0</v>
      </c>
      <c r="F9" s="17">
        <f t="shared" si="1"/>
        <v>0</v>
      </c>
      <c r="G9" s="17">
        <f t="shared" si="2"/>
        <v>0</v>
      </c>
      <c r="H9" s="17">
        <f t="shared" si="3"/>
        <v>0</v>
      </c>
      <c r="I9" s="36">
        <f t="shared" si="4"/>
        <v>0</v>
      </c>
      <c r="K9" s="38"/>
      <c r="M9" s="39" t="s">
        <v>148</v>
      </c>
      <c r="N9" s="44">
        <v>57.072000000000003</v>
      </c>
    </row>
    <row r="10" spans="1:14" ht="16.5" thickBot="1" x14ac:dyDescent="0.3">
      <c r="A10" s="16" t="s">
        <v>93</v>
      </c>
      <c r="B10" s="17">
        <v>4</v>
      </c>
      <c r="C10" s="17">
        <v>1</v>
      </c>
      <c r="D10" s="17">
        <f t="shared" si="0"/>
        <v>4</v>
      </c>
      <c r="E10" s="17">
        <v>0</v>
      </c>
      <c r="F10" s="17">
        <f t="shared" si="1"/>
        <v>0</v>
      </c>
      <c r="G10" s="17">
        <f t="shared" si="2"/>
        <v>0</v>
      </c>
      <c r="H10" s="17">
        <f t="shared" si="3"/>
        <v>0</v>
      </c>
      <c r="I10" s="36">
        <f t="shared" si="4"/>
        <v>0</v>
      </c>
      <c r="K10" s="38"/>
      <c r="M10" s="42" t="s">
        <v>149</v>
      </c>
      <c r="N10" s="45">
        <v>30.880000000000003</v>
      </c>
    </row>
    <row r="11" spans="1:14" x14ac:dyDescent="0.25">
      <c r="A11" s="16" t="s">
        <v>114</v>
      </c>
      <c r="B11" s="17"/>
      <c r="C11" s="17"/>
      <c r="D11" s="17"/>
      <c r="E11" s="17"/>
      <c r="F11" s="17"/>
      <c r="G11" s="17"/>
      <c r="H11" s="17"/>
      <c r="I11" s="30"/>
      <c r="K11" s="38"/>
    </row>
    <row r="12" spans="1:14" x14ac:dyDescent="0.25">
      <c r="A12" s="16" t="s">
        <v>44</v>
      </c>
      <c r="B12" s="17">
        <v>3</v>
      </c>
      <c r="C12" s="17">
        <v>2</v>
      </c>
      <c r="D12" s="17">
        <f t="shared" ref="D12:D13" si="5">B12*C12</f>
        <v>6</v>
      </c>
      <c r="E12" s="17">
        <v>7</v>
      </c>
      <c r="F12" s="17">
        <f t="shared" ref="F12:F13" si="6">D12*E12</f>
        <v>42</v>
      </c>
      <c r="G12" s="17">
        <f t="shared" si="2"/>
        <v>2.1</v>
      </c>
      <c r="H12" s="17">
        <f t="shared" ref="H12:H13" si="7">F12*0.1</f>
        <v>4.2</v>
      </c>
      <c r="I12" s="30">
        <f t="shared" si="4"/>
        <v>2688.2352000000001</v>
      </c>
      <c r="K12" s="38"/>
    </row>
    <row r="13" spans="1:14" ht="15.75" x14ac:dyDescent="0.25">
      <c r="A13" s="16" t="s">
        <v>94</v>
      </c>
      <c r="B13" s="17">
        <v>3</v>
      </c>
      <c r="C13" s="17">
        <v>2</v>
      </c>
      <c r="D13" s="17">
        <f t="shared" si="5"/>
        <v>6</v>
      </c>
      <c r="E13" s="17">
        <v>7</v>
      </c>
      <c r="F13" s="17">
        <f t="shared" si="6"/>
        <v>42</v>
      </c>
      <c r="G13" s="17">
        <f t="shared" si="2"/>
        <v>2.1</v>
      </c>
      <c r="H13" s="17">
        <f t="shared" si="7"/>
        <v>4.2</v>
      </c>
      <c r="I13" s="30">
        <f t="shared" si="4"/>
        <v>2688.2352000000001</v>
      </c>
      <c r="K13" s="38"/>
    </row>
    <row r="14" spans="1:14" ht="15.75" x14ac:dyDescent="0.25">
      <c r="A14" s="16" t="s">
        <v>95</v>
      </c>
      <c r="B14" s="17">
        <v>2</v>
      </c>
      <c r="C14" s="17">
        <v>1</v>
      </c>
      <c r="D14" s="17">
        <f t="shared" ref="D14" si="8">B14*C14</f>
        <v>2</v>
      </c>
      <c r="E14" s="17">
        <v>0</v>
      </c>
      <c r="F14" s="17">
        <f t="shared" ref="F14" si="9">D14*E14</f>
        <v>0</v>
      </c>
      <c r="G14" s="17">
        <f t="shared" si="2"/>
        <v>0</v>
      </c>
      <c r="H14" s="17">
        <f t="shared" ref="H14" si="10">F14*0.1</f>
        <v>0</v>
      </c>
      <c r="I14" s="36">
        <f t="shared" si="4"/>
        <v>0</v>
      </c>
      <c r="K14" s="38"/>
    </row>
    <row r="15" spans="1:14" ht="15.75" x14ac:dyDescent="0.25">
      <c r="A15" s="26" t="s">
        <v>124</v>
      </c>
      <c r="B15" s="15"/>
      <c r="C15" s="15"/>
      <c r="D15" s="15"/>
      <c r="E15" s="15"/>
      <c r="F15" s="15"/>
      <c r="G15" s="31">
        <f>SUM(F7:H13)</f>
        <v>96.600000000000009</v>
      </c>
      <c r="H15" s="15"/>
      <c r="I15" s="32">
        <f>ROUND(SUM(I7:I13), -1)</f>
        <v>5380</v>
      </c>
      <c r="K15" s="38"/>
    </row>
    <row r="16" spans="1:14" x14ac:dyDescent="0.25">
      <c r="A16" s="5"/>
      <c r="B16" s="6"/>
      <c r="C16" s="6"/>
      <c r="D16" s="6"/>
      <c r="E16" s="6"/>
      <c r="F16" s="6"/>
      <c r="G16" s="7"/>
      <c r="H16" s="6"/>
      <c r="I16" s="8"/>
      <c r="K16" s="38"/>
    </row>
    <row r="17" spans="1:11" x14ac:dyDescent="0.25">
      <c r="A17" s="9" t="s">
        <v>46</v>
      </c>
      <c r="B17" s="6"/>
      <c r="C17" s="6"/>
      <c r="D17" s="6"/>
      <c r="E17" s="6"/>
      <c r="F17" s="6"/>
      <c r="G17" s="7"/>
      <c r="H17" s="6"/>
      <c r="I17" s="8"/>
      <c r="K17" s="38"/>
    </row>
    <row r="18" spans="1:11" ht="15.75" customHeight="1" x14ac:dyDescent="0.25">
      <c r="A18" s="87" t="s">
        <v>72</v>
      </c>
      <c r="B18" s="87"/>
      <c r="C18" s="87"/>
      <c r="D18" s="87"/>
      <c r="E18" s="87"/>
      <c r="F18" s="87"/>
      <c r="G18" s="87"/>
      <c r="H18" s="87"/>
      <c r="I18" s="87"/>
      <c r="K18" s="38"/>
    </row>
    <row r="19" spans="1:11" ht="47.25" customHeight="1" x14ac:dyDescent="0.25">
      <c r="A19" s="79" t="s">
        <v>195</v>
      </c>
      <c r="B19" s="79"/>
      <c r="C19" s="79"/>
      <c r="D19" s="79"/>
      <c r="E19" s="79"/>
      <c r="F19" s="79"/>
      <c r="G19" s="79"/>
      <c r="H19" s="79"/>
      <c r="I19" s="79"/>
      <c r="J19" s="34"/>
      <c r="K19" s="38"/>
    </row>
    <row r="20" spans="1:11" ht="26.25" customHeight="1" x14ac:dyDescent="0.25">
      <c r="A20" s="88" t="s">
        <v>119</v>
      </c>
      <c r="B20" s="88"/>
      <c r="C20" s="88"/>
      <c r="D20" s="88"/>
      <c r="E20" s="88"/>
      <c r="F20" s="88"/>
      <c r="G20" s="88"/>
      <c r="H20" s="88"/>
      <c r="I20" s="88"/>
      <c r="K20" s="38"/>
    </row>
    <row r="21" spans="1:11" ht="15.75" customHeight="1" x14ac:dyDescent="0.25">
      <c r="A21" s="89" t="s">
        <v>71</v>
      </c>
      <c r="B21" s="89"/>
      <c r="C21" s="89"/>
      <c r="D21" s="89"/>
      <c r="E21" s="89"/>
      <c r="F21" s="89"/>
      <c r="G21" s="89"/>
      <c r="H21" s="89"/>
      <c r="I21" s="89"/>
      <c r="K21" s="38"/>
    </row>
    <row r="22" spans="1:11" ht="15.75" x14ac:dyDescent="0.25">
      <c r="A22" s="10" t="s">
        <v>120</v>
      </c>
      <c r="K22" s="38"/>
    </row>
    <row r="23" spans="1:11" ht="26.25" customHeight="1" x14ac:dyDescent="0.25">
      <c r="A23" s="86" t="s">
        <v>70</v>
      </c>
      <c r="B23" s="86"/>
      <c r="C23" s="86"/>
      <c r="D23" s="86"/>
      <c r="E23" s="86"/>
      <c r="F23" s="86"/>
      <c r="G23" s="86"/>
      <c r="H23" s="86"/>
      <c r="I23" s="86"/>
    </row>
    <row r="24" spans="1:11" ht="57" customHeight="1" x14ac:dyDescent="0.25">
      <c r="A24" s="86" t="s">
        <v>121</v>
      </c>
      <c r="B24" s="86"/>
      <c r="C24" s="86"/>
      <c r="D24" s="86"/>
      <c r="E24" s="86"/>
      <c r="F24" s="86"/>
      <c r="G24" s="86"/>
      <c r="H24" s="86"/>
      <c r="I24" s="86"/>
    </row>
    <row r="25" spans="1:11" ht="15" customHeight="1" x14ac:dyDescent="0.25">
      <c r="A25" s="86" t="s">
        <v>122</v>
      </c>
      <c r="B25" s="86"/>
      <c r="C25" s="86"/>
      <c r="D25" s="86"/>
      <c r="E25" s="86"/>
      <c r="F25" s="86"/>
      <c r="G25" s="86"/>
      <c r="H25" s="86"/>
      <c r="I25" s="86"/>
    </row>
  </sheetData>
  <mergeCells count="8">
    <mergeCell ref="M7:N7"/>
    <mergeCell ref="A25:I25"/>
    <mergeCell ref="A24:I24"/>
    <mergeCell ref="A18:I18"/>
    <mergeCell ref="A19:I19"/>
    <mergeCell ref="A20:I20"/>
    <mergeCell ref="A21:I21"/>
    <mergeCell ref="A23:I23"/>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B94B0-B278-4C47-8623-2F00EF2F1B58}">
  <dimension ref="A1:K18"/>
  <sheetViews>
    <sheetView workbookViewId="0">
      <selection activeCell="A18" sqref="A1:G18"/>
    </sheetView>
  </sheetViews>
  <sheetFormatPr defaultRowHeight="15" x14ac:dyDescent="0.25"/>
  <cols>
    <col min="1" max="1" width="13.85546875" customWidth="1"/>
    <col min="2" max="2" width="13.42578125" customWidth="1"/>
    <col min="3" max="3" width="12.28515625" customWidth="1"/>
    <col min="4" max="4" width="13.42578125" customWidth="1"/>
    <col min="5" max="5" width="12.28515625" customWidth="1"/>
    <col min="6" max="6" width="13" customWidth="1"/>
    <col min="7" max="7" width="12.7109375" customWidth="1"/>
  </cols>
  <sheetData>
    <row r="1" spans="1:11" ht="15.75" x14ac:dyDescent="0.25">
      <c r="A1" s="91" t="s">
        <v>56</v>
      </c>
      <c r="B1" s="91"/>
      <c r="C1" s="91"/>
      <c r="D1" s="91"/>
      <c r="E1" s="91"/>
      <c r="F1" s="91"/>
      <c r="G1" s="91"/>
    </row>
    <row r="2" spans="1:11" ht="63.75" x14ac:dyDescent="0.25">
      <c r="A2" s="13" t="s">
        <v>188</v>
      </c>
      <c r="B2" s="13" t="s">
        <v>204</v>
      </c>
      <c r="C2" s="13" t="s">
        <v>190</v>
      </c>
      <c r="D2" s="13" t="s">
        <v>191</v>
      </c>
      <c r="E2" s="13" t="s">
        <v>205</v>
      </c>
      <c r="F2" s="13" t="s">
        <v>192</v>
      </c>
      <c r="G2" s="13" t="s">
        <v>193</v>
      </c>
    </row>
    <row r="3" spans="1:11" x14ac:dyDescent="0.25">
      <c r="A3" s="14" t="s">
        <v>57</v>
      </c>
      <c r="B3" s="70">
        <v>0</v>
      </c>
      <c r="C3" s="13">
        <v>0</v>
      </c>
      <c r="D3" s="70">
        <f t="shared" ref="D3:D8" si="0">B3*C3</f>
        <v>0</v>
      </c>
      <c r="E3" s="70">
        <f>1505*K4/K3</f>
        <v>2112.2527763088315</v>
      </c>
      <c r="F3" s="13">
        <v>3</v>
      </c>
      <c r="G3" s="70">
        <f t="shared" ref="G3:G12" si="1">E3*F3</f>
        <v>6336.7583289264949</v>
      </c>
      <c r="J3" s="69" t="s">
        <v>197</v>
      </c>
      <c r="K3">
        <v>567.29999999999995</v>
      </c>
    </row>
    <row r="4" spans="1:11" x14ac:dyDescent="0.25">
      <c r="A4" s="14" t="s">
        <v>58</v>
      </c>
      <c r="B4" s="70">
        <f>12649*K4/K3</f>
        <v>17752.747752511903</v>
      </c>
      <c r="C4" s="13">
        <v>0</v>
      </c>
      <c r="D4" s="70">
        <f t="shared" si="0"/>
        <v>0</v>
      </c>
      <c r="E4" s="70">
        <f>1804*K4/K3</f>
        <v>2531.8963511369648</v>
      </c>
      <c r="F4" s="13">
        <v>3</v>
      </c>
      <c r="G4" s="70">
        <f t="shared" si="1"/>
        <v>7595.6890534108943</v>
      </c>
      <c r="J4" s="69" t="s">
        <v>198</v>
      </c>
      <c r="K4">
        <v>796.2</v>
      </c>
    </row>
    <row r="5" spans="1:11" x14ac:dyDescent="0.25">
      <c r="A5" s="14" t="s">
        <v>59</v>
      </c>
      <c r="B5" s="70">
        <f>3899*K4/K3</f>
        <v>5472.2083553675311</v>
      </c>
      <c r="C5" s="13">
        <v>0</v>
      </c>
      <c r="D5" s="70">
        <f t="shared" si="0"/>
        <v>0</v>
      </c>
      <c r="E5" s="70">
        <f>541*K4/K3</f>
        <v>759.2882072977261</v>
      </c>
      <c r="F5" s="13">
        <v>3</v>
      </c>
      <c r="G5" s="70">
        <f t="shared" si="1"/>
        <v>2277.8646218931781</v>
      </c>
    </row>
    <row r="6" spans="1:11" x14ac:dyDescent="0.25">
      <c r="A6" s="14" t="s">
        <v>60</v>
      </c>
      <c r="B6" s="70">
        <v>0</v>
      </c>
      <c r="C6" s="13">
        <v>0</v>
      </c>
      <c r="D6" s="70">
        <f t="shared" si="0"/>
        <v>0</v>
      </c>
      <c r="E6" s="70">
        <f>1505*K4/K3</f>
        <v>2112.2527763088315</v>
      </c>
      <c r="F6" s="13">
        <v>1</v>
      </c>
      <c r="G6" s="70">
        <f t="shared" si="1"/>
        <v>2112.2527763088315</v>
      </c>
    </row>
    <row r="7" spans="1:11" x14ac:dyDescent="0.25">
      <c r="A7" s="14" t="s">
        <v>61</v>
      </c>
      <c r="B7" s="70">
        <f>37063*K4/K3</f>
        <v>52017.557905869915</v>
      </c>
      <c r="C7" s="13">
        <v>0</v>
      </c>
      <c r="D7" s="70">
        <f t="shared" si="0"/>
        <v>0</v>
      </c>
      <c r="E7" s="70">
        <f>5277*K4/K3</f>
        <v>7406.2178741406678</v>
      </c>
      <c r="F7" s="13">
        <v>1</v>
      </c>
      <c r="G7" s="70">
        <f t="shared" si="1"/>
        <v>7406.2178741406678</v>
      </c>
    </row>
    <row r="8" spans="1:11" x14ac:dyDescent="0.25">
      <c r="A8" s="14" t="s">
        <v>62</v>
      </c>
      <c r="B8" s="70">
        <f>1428*K4/K3</f>
        <v>2004.1840296139612</v>
      </c>
      <c r="C8" s="13">
        <v>0</v>
      </c>
      <c r="D8" s="70">
        <f t="shared" si="0"/>
        <v>0</v>
      </c>
      <c r="E8" s="70">
        <f>223*K4/K3</f>
        <v>312.97831835007935</v>
      </c>
      <c r="F8" s="13">
        <v>1</v>
      </c>
      <c r="G8" s="70">
        <f t="shared" si="1"/>
        <v>312.97831835007935</v>
      </c>
    </row>
    <row r="9" spans="1:11" x14ac:dyDescent="0.25">
      <c r="A9" s="92" t="s">
        <v>200</v>
      </c>
      <c r="B9" s="93">
        <v>0</v>
      </c>
      <c r="C9" s="94">
        <v>0</v>
      </c>
      <c r="D9" s="93">
        <v>0</v>
      </c>
      <c r="E9" s="70">
        <f>(71.36*0.5*5)+(5*7.63)</f>
        <v>216.55</v>
      </c>
      <c r="F9" s="13">
        <v>2</v>
      </c>
      <c r="G9" s="70">
        <f t="shared" si="1"/>
        <v>433.1</v>
      </c>
    </row>
    <row r="10" spans="1:11" x14ac:dyDescent="0.25">
      <c r="A10" s="92"/>
      <c r="B10" s="93"/>
      <c r="C10" s="94"/>
      <c r="D10" s="93"/>
      <c r="E10" s="70">
        <f>7500*K4/K3</f>
        <v>10526.176626123744</v>
      </c>
      <c r="F10" s="13">
        <v>2</v>
      </c>
      <c r="G10" s="70">
        <f t="shared" si="1"/>
        <v>21052.353252247489</v>
      </c>
    </row>
    <row r="11" spans="1:11" x14ac:dyDescent="0.25">
      <c r="A11" s="92" t="s">
        <v>201</v>
      </c>
      <c r="B11" s="93">
        <v>0</v>
      </c>
      <c r="C11" s="94">
        <v>0</v>
      </c>
      <c r="D11" s="93">
        <v>0</v>
      </c>
      <c r="E11" s="70">
        <f>E9</f>
        <v>216.55</v>
      </c>
      <c r="F11" s="13">
        <v>1</v>
      </c>
      <c r="G11" s="70">
        <f t="shared" si="1"/>
        <v>216.55</v>
      </c>
    </row>
    <row r="12" spans="1:11" x14ac:dyDescent="0.25">
      <c r="A12" s="92"/>
      <c r="B12" s="93"/>
      <c r="C12" s="94"/>
      <c r="D12" s="93"/>
      <c r="E12" s="70">
        <f>141.75*80</f>
        <v>11340</v>
      </c>
      <c r="F12" s="13">
        <v>1</v>
      </c>
      <c r="G12" s="70">
        <f t="shared" si="1"/>
        <v>11340</v>
      </c>
    </row>
    <row r="13" spans="1:11" s="60" customFormat="1" ht="27.75" customHeight="1" x14ac:dyDescent="0.25">
      <c r="A13" s="66" t="s">
        <v>203</v>
      </c>
      <c r="B13" s="66"/>
      <c r="C13" s="66"/>
      <c r="D13" s="67">
        <f>ROUND(SUM(D3:D12),-2)</f>
        <v>0</v>
      </c>
      <c r="E13" s="66"/>
      <c r="F13" s="66"/>
      <c r="G13" s="67">
        <f>ROUND(SUM(G3:G12),-2)</f>
        <v>59100</v>
      </c>
    </row>
    <row r="14" spans="1:11" x14ac:dyDescent="0.25">
      <c r="A14" s="12"/>
    </row>
    <row r="15" spans="1:11" ht="62.25" customHeight="1" x14ac:dyDescent="0.25">
      <c r="A15" s="90" t="s">
        <v>196</v>
      </c>
      <c r="B15" s="90"/>
      <c r="C15" s="90"/>
      <c r="D15" s="90"/>
      <c r="E15" s="90"/>
      <c r="F15" s="90"/>
      <c r="G15" s="90"/>
      <c r="H15" s="71"/>
      <c r="I15" s="71"/>
    </row>
    <row r="16" spans="1:11" ht="47.25" customHeight="1" x14ac:dyDescent="0.25">
      <c r="A16" s="90" t="s">
        <v>199</v>
      </c>
      <c r="B16" s="90"/>
      <c r="C16" s="90"/>
      <c r="D16" s="90"/>
      <c r="E16" s="90"/>
      <c r="F16" s="90"/>
      <c r="G16" s="90"/>
      <c r="H16" s="71"/>
      <c r="I16" s="71"/>
    </row>
    <row r="17" spans="1:9" ht="15" customHeight="1" x14ac:dyDescent="0.25">
      <c r="A17" s="90" t="s">
        <v>202</v>
      </c>
      <c r="B17" s="90"/>
      <c r="C17" s="90"/>
      <c r="D17" s="90"/>
      <c r="E17" s="90"/>
      <c r="F17" s="90"/>
      <c r="G17" s="90"/>
      <c r="H17" s="71"/>
      <c r="I17" s="71"/>
    </row>
    <row r="18" spans="1:9" x14ac:dyDescent="0.25">
      <c r="A18" s="90" t="s">
        <v>189</v>
      </c>
      <c r="B18" s="90"/>
      <c r="C18" s="90"/>
      <c r="D18" s="90"/>
      <c r="E18" s="90"/>
      <c r="F18" s="90"/>
      <c r="G18" s="90"/>
    </row>
  </sheetData>
  <mergeCells count="13">
    <mergeCell ref="A18:G18"/>
    <mergeCell ref="A1:G1"/>
    <mergeCell ref="A9:A10"/>
    <mergeCell ref="B9:B10"/>
    <mergeCell ref="C9:C10"/>
    <mergeCell ref="D9:D10"/>
    <mergeCell ref="A11:A12"/>
    <mergeCell ref="B11:B12"/>
    <mergeCell ref="C11:C12"/>
    <mergeCell ref="D11:D12"/>
    <mergeCell ref="A15:G15"/>
    <mergeCell ref="A16:G16"/>
    <mergeCell ref="A17:G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F6096-B93C-4F37-825F-049327F48D68}">
  <dimension ref="A1:F9"/>
  <sheetViews>
    <sheetView workbookViewId="0">
      <selection activeCell="D18" sqref="D18"/>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95" t="s">
        <v>152</v>
      </c>
      <c r="B1" s="95"/>
      <c r="C1" s="95"/>
      <c r="D1" s="95"/>
      <c r="E1" s="95"/>
      <c r="F1" s="95"/>
    </row>
    <row r="2" spans="1:6" ht="25.5" x14ac:dyDescent="0.25">
      <c r="A2" s="51"/>
      <c r="B2" s="96" t="s">
        <v>158</v>
      </c>
      <c r="C2" s="96"/>
      <c r="D2" s="52" t="s">
        <v>159</v>
      </c>
      <c r="E2" s="52"/>
      <c r="F2" s="52"/>
    </row>
    <row r="3" spans="1:6" x14ac:dyDescent="0.25">
      <c r="A3" s="52"/>
      <c r="B3" s="53" t="s">
        <v>160</v>
      </c>
      <c r="C3" s="53" t="s">
        <v>3</v>
      </c>
      <c r="D3" s="53" t="s">
        <v>4</v>
      </c>
      <c r="E3" s="53" t="s">
        <v>5</v>
      </c>
      <c r="F3" s="53" t="s">
        <v>1</v>
      </c>
    </row>
    <row r="4" spans="1:6" ht="51" x14ac:dyDescent="0.25">
      <c r="A4" s="53" t="s">
        <v>161</v>
      </c>
      <c r="B4" s="52" t="s">
        <v>162</v>
      </c>
      <c r="C4" s="52" t="s">
        <v>163</v>
      </c>
      <c r="D4" s="52" t="s">
        <v>164</v>
      </c>
      <c r="E4" s="52" t="s">
        <v>165</v>
      </c>
      <c r="F4" s="52" t="s">
        <v>166</v>
      </c>
    </row>
    <row r="5" spans="1:6" x14ac:dyDescent="0.25">
      <c r="A5" s="53">
        <v>1</v>
      </c>
      <c r="B5" s="53">
        <v>0</v>
      </c>
      <c r="C5" s="53">
        <v>7</v>
      </c>
      <c r="D5" s="53">
        <v>0</v>
      </c>
      <c r="E5" s="53">
        <v>0</v>
      </c>
      <c r="F5" s="53">
        <f>B5+C5+D5-E5</f>
        <v>7</v>
      </c>
    </row>
    <row r="6" spans="1:6" x14ac:dyDescent="0.25">
      <c r="A6" s="53">
        <v>2</v>
      </c>
      <c r="B6" s="53">
        <v>0</v>
      </c>
      <c r="C6" s="53">
        <f>F5</f>
        <v>7</v>
      </c>
      <c r="D6" s="53">
        <v>0</v>
      </c>
      <c r="E6" s="53">
        <v>0</v>
      </c>
      <c r="F6" s="53">
        <f t="shared" ref="F6:F7" si="0">B6+C6+D6-E6</f>
        <v>7</v>
      </c>
    </row>
    <row r="7" spans="1:6" x14ac:dyDescent="0.25">
      <c r="A7" s="53">
        <v>3</v>
      </c>
      <c r="B7" s="53">
        <v>0</v>
      </c>
      <c r="C7" s="53">
        <f>F6</f>
        <v>7</v>
      </c>
      <c r="D7" s="53">
        <v>0</v>
      </c>
      <c r="E7" s="53">
        <v>0</v>
      </c>
      <c r="F7" s="53">
        <f t="shared" si="0"/>
        <v>7</v>
      </c>
    </row>
    <row r="8" spans="1:6" x14ac:dyDescent="0.25">
      <c r="A8" s="52" t="s">
        <v>167</v>
      </c>
      <c r="B8" s="53">
        <f>AVERAGE(B5:B7)</f>
        <v>0</v>
      </c>
      <c r="C8" s="53">
        <f>AVERAGE(C5:C7)</f>
        <v>7</v>
      </c>
      <c r="D8" s="53">
        <f t="shared" ref="D8:E8" si="1">AVERAGE(D5:D7)</f>
        <v>0</v>
      </c>
      <c r="E8" s="53">
        <f t="shared" si="1"/>
        <v>0</v>
      </c>
      <c r="F8" s="53">
        <f>AVERAGE(F5:F7)</f>
        <v>7</v>
      </c>
    </row>
    <row r="9" spans="1:6" ht="15.75" x14ac:dyDescent="0.25">
      <c r="A9" s="97" t="s">
        <v>168</v>
      </c>
      <c r="B9" s="97"/>
      <c r="C9" s="97"/>
      <c r="D9" s="97"/>
      <c r="E9" s="97"/>
      <c r="F9" s="97"/>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1FD0-9094-4670-8C40-C5118D71B0AC}">
  <dimension ref="A1:F18"/>
  <sheetViews>
    <sheetView topLeftCell="A13" workbookViewId="0">
      <selection activeCell="B27" sqref="B27"/>
    </sheetView>
  </sheetViews>
  <sheetFormatPr defaultColWidth="13.7109375" defaultRowHeight="12.75" x14ac:dyDescent="0.2"/>
  <cols>
    <col min="1" max="1" width="28.42578125" style="54" customWidth="1"/>
    <col min="2" max="8" width="13.7109375" style="54"/>
    <col min="9" max="9" width="25.7109375" style="54" customWidth="1"/>
    <col min="10" max="11" width="13.7109375" style="54"/>
    <col min="12" max="12" width="15.7109375" style="54" customWidth="1"/>
    <col min="13" max="16384" width="13.7109375" style="54"/>
  </cols>
  <sheetData>
    <row r="1" spans="1:6" ht="15.75" x14ac:dyDescent="0.2">
      <c r="A1" s="95" t="s">
        <v>169</v>
      </c>
      <c r="B1" s="95"/>
      <c r="C1" s="95"/>
      <c r="D1" s="95"/>
      <c r="E1" s="95"/>
    </row>
    <row r="2" spans="1:6" x14ac:dyDescent="0.2">
      <c r="A2" s="53" t="s">
        <v>160</v>
      </c>
      <c r="B2" s="53" t="s">
        <v>3</v>
      </c>
      <c r="C2" s="53" t="s">
        <v>4</v>
      </c>
      <c r="D2" s="53" t="s">
        <v>5</v>
      </c>
      <c r="E2" s="53" t="s">
        <v>1</v>
      </c>
    </row>
    <row r="3" spans="1:6" ht="89.25" x14ac:dyDescent="0.2">
      <c r="A3" s="53" t="s">
        <v>170</v>
      </c>
      <c r="B3" s="53" t="s">
        <v>152</v>
      </c>
      <c r="C3" s="53" t="s">
        <v>171</v>
      </c>
      <c r="D3" s="53" t="s">
        <v>172</v>
      </c>
      <c r="E3" s="53" t="s">
        <v>173</v>
      </c>
    </row>
    <row r="4" spans="1:6" ht="24" customHeight="1" x14ac:dyDescent="0.2">
      <c r="A4" s="62" t="s">
        <v>174</v>
      </c>
      <c r="B4" s="64">
        <v>0</v>
      </c>
      <c r="C4" s="65">
        <v>1</v>
      </c>
      <c r="D4" s="65" t="s">
        <v>0</v>
      </c>
      <c r="E4" s="53">
        <f>B4*C4</f>
        <v>0</v>
      </c>
    </row>
    <row r="5" spans="1:6" ht="24" customHeight="1" x14ac:dyDescent="0.2">
      <c r="A5" s="62" t="s">
        <v>175</v>
      </c>
      <c r="B5" s="65">
        <v>0</v>
      </c>
      <c r="C5" s="65">
        <v>1</v>
      </c>
      <c r="D5" s="65" t="s">
        <v>0</v>
      </c>
      <c r="E5" s="53">
        <f t="shared" ref="E5:E17" si="0">B5*C5</f>
        <v>0</v>
      </c>
    </row>
    <row r="6" spans="1:6" ht="26.25" customHeight="1" x14ac:dyDescent="0.2">
      <c r="A6" s="62" t="s">
        <v>176</v>
      </c>
      <c r="B6" s="65">
        <v>0</v>
      </c>
      <c r="C6" s="65">
        <v>1</v>
      </c>
      <c r="D6" s="65" t="s">
        <v>0</v>
      </c>
      <c r="E6" s="53">
        <f t="shared" si="0"/>
        <v>0</v>
      </c>
    </row>
    <row r="7" spans="1:6" ht="24" customHeight="1" x14ac:dyDescent="0.2">
      <c r="A7" s="62" t="s">
        <v>177</v>
      </c>
      <c r="B7" s="65">
        <v>0</v>
      </c>
      <c r="C7" s="65">
        <v>1</v>
      </c>
      <c r="D7" s="65" t="s">
        <v>0</v>
      </c>
      <c r="E7" s="53">
        <f t="shared" si="0"/>
        <v>0</v>
      </c>
    </row>
    <row r="8" spans="1:6" ht="24" customHeight="1" x14ac:dyDescent="0.2">
      <c r="A8" s="62" t="s">
        <v>178</v>
      </c>
      <c r="B8" s="65">
        <v>2</v>
      </c>
      <c r="C8" s="65">
        <v>1</v>
      </c>
      <c r="D8" s="65" t="s">
        <v>0</v>
      </c>
      <c r="E8" s="53">
        <f t="shared" si="0"/>
        <v>2</v>
      </c>
    </row>
    <row r="9" spans="1:6" ht="24" customHeight="1" x14ac:dyDescent="0.2">
      <c r="A9" s="62" t="s">
        <v>179</v>
      </c>
      <c r="B9" s="65">
        <v>1</v>
      </c>
      <c r="C9" s="65">
        <v>1</v>
      </c>
      <c r="D9" s="65" t="s">
        <v>0</v>
      </c>
      <c r="E9" s="53">
        <f t="shared" si="0"/>
        <v>1</v>
      </c>
    </row>
    <row r="10" spans="1:6" ht="24" customHeight="1" x14ac:dyDescent="0.2">
      <c r="A10" s="62" t="s">
        <v>180</v>
      </c>
      <c r="B10" s="65">
        <v>3</v>
      </c>
      <c r="C10" s="65">
        <v>2</v>
      </c>
      <c r="D10" s="65" t="s">
        <v>0</v>
      </c>
      <c r="E10" s="53">
        <f t="shared" si="0"/>
        <v>6</v>
      </c>
    </row>
    <row r="11" spans="1:6" ht="24" customHeight="1" x14ac:dyDescent="0.2">
      <c r="A11" s="62" t="s">
        <v>181</v>
      </c>
      <c r="B11" s="65">
        <v>1</v>
      </c>
      <c r="C11" s="65">
        <v>2</v>
      </c>
      <c r="D11" s="65" t="s">
        <v>0</v>
      </c>
      <c r="E11" s="53">
        <f t="shared" si="0"/>
        <v>2</v>
      </c>
    </row>
    <row r="12" spans="1:6" ht="24" customHeight="1" x14ac:dyDescent="0.2">
      <c r="A12" s="62" t="s">
        <v>182</v>
      </c>
      <c r="B12" s="65">
        <v>2</v>
      </c>
      <c r="C12" s="65">
        <v>2</v>
      </c>
      <c r="D12" s="65" t="s">
        <v>0</v>
      </c>
      <c r="E12" s="53">
        <f>B12*C12</f>
        <v>4</v>
      </c>
    </row>
    <row r="13" spans="1:6" x14ac:dyDescent="0.2">
      <c r="A13" s="62" t="s">
        <v>183</v>
      </c>
      <c r="B13" s="65">
        <v>1</v>
      </c>
      <c r="C13" s="65">
        <v>2</v>
      </c>
      <c r="D13" s="65" t="s">
        <v>0</v>
      </c>
      <c r="E13" s="53">
        <f t="shared" si="0"/>
        <v>2</v>
      </c>
      <c r="F13" s="55"/>
    </row>
    <row r="14" spans="1:6" ht="15" customHeight="1" x14ac:dyDescent="0.2">
      <c r="A14" s="62" t="s">
        <v>184</v>
      </c>
      <c r="B14" s="65">
        <v>3</v>
      </c>
      <c r="C14" s="65">
        <v>2</v>
      </c>
      <c r="D14" s="65" t="s">
        <v>0</v>
      </c>
      <c r="E14" s="53">
        <f t="shared" si="0"/>
        <v>6</v>
      </c>
    </row>
    <row r="15" spans="1:6" x14ac:dyDescent="0.2">
      <c r="A15" s="62" t="s">
        <v>185</v>
      </c>
      <c r="B15" s="65">
        <v>1</v>
      </c>
      <c r="C15" s="65">
        <v>2</v>
      </c>
      <c r="D15" s="65" t="s">
        <v>0</v>
      </c>
      <c r="E15" s="53">
        <f t="shared" si="0"/>
        <v>2</v>
      </c>
    </row>
    <row r="16" spans="1:6" ht="24" customHeight="1" x14ac:dyDescent="0.2">
      <c r="A16" s="62" t="s">
        <v>186</v>
      </c>
      <c r="B16" s="65">
        <v>2</v>
      </c>
      <c r="C16" s="65">
        <v>2</v>
      </c>
      <c r="D16" s="65" t="s">
        <v>0</v>
      </c>
      <c r="E16" s="53">
        <f t="shared" si="0"/>
        <v>4</v>
      </c>
    </row>
    <row r="17" spans="1:5" x14ac:dyDescent="0.2">
      <c r="A17" s="62" t="s">
        <v>187</v>
      </c>
      <c r="B17" s="65">
        <v>1</v>
      </c>
      <c r="C17" s="65">
        <v>2</v>
      </c>
      <c r="D17" s="65" t="s">
        <v>0</v>
      </c>
      <c r="E17" s="53">
        <f t="shared" si="0"/>
        <v>2</v>
      </c>
    </row>
    <row r="18" spans="1:5" x14ac:dyDescent="0.2">
      <c r="A18" s="63"/>
      <c r="B18" s="61"/>
      <c r="C18" s="98" t="s">
        <v>63</v>
      </c>
      <c r="D18" s="99"/>
      <c r="E18" s="56">
        <f>ROUND(SUM(E4:E17),0)</f>
        <v>31</v>
      </c>
    </row>
  </sheetData>
  <mergeCells count="2">
    <mergeCell ref="A1:E1"/>
    <mergeCell ref="C18:D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2025-04-24T19:43:36+00:00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2A7AF7-0C9F-43CC-8DED-1F8CBC6D0710}">
  <ds:schemaRefs>
    <ds:schemaRef ds:uri="Microsoft.SharePoint.Taxonomy.ContentTypeSync"/>
  </ds:schemaRefs>
</ds:datastoreItem>
</file>

<file path=customXml/itemProps2.xml><?xml version="1.0" encoding="utf-8"?>
<ds:datastoreItem xmlns:ds="http://schemas.openxmlformats.org/officeDocument/2006/customXml" ds:itemID="{A83D941C-3E15-43C9-9480-6C9D9D0F7B28}">
  <ds:schemaRefs>
    <ds:schemaRef ds:uri="http://schemas.microsoft.com/office/2006/documentManagement/types"/>
    <ds:schemaRef ds:uri="http://purl.org/dc/elements/1.1/"/>
    <ds:schemaRef ds:uri="http://purl.org/dc/dcmitype/"/>
    <ds:schemaRef ds:uri="http://www.w3.org/XML/1998/namespace"/>
    <ds:schemaRef ds:uri="1891fcec-84c2-4840-9468-b51a784ab0d1"/>
    <ds:schemaRef ds:uri="http://purl.org/dc/terms/"/>
    <ds:schemaRef ds:uri="http://schemas.microsoft.com/office/infopath/2007/PartnerControls"/>
    <ds:schemaRef ds:uri="http://schemas.openxmlformats.org/package/2006/metadata/core-properties"/>
    <ds:schemaRef ds:uri="4d6aed1e-57d3-46e3-9aba-f706adbce63b"/>
    <ds:schemaRef ds:uri="http://schemas.microsoft.com/office/2006/metadata/properties"/>
    <ds:schemaRef ds:uri="4ffa91fb-a0ff-4ac5-b2db-65c790d184a4"/>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A4AC1276-EA8C-4A11-B781-E6F558190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3BD0618-3312-4F9D-B280-5FAAF97DBA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Schultz, Eric</cp:lastModifiedBy>
  <dcterms:created xsi:type="dcterms:W3CDTF">2015-02-11T22:04:35Z</dcterms:created>
  <dcterms:modified xsi:type="dcterms:W3CDTF">2026-01-28T21:48:34Z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ies>
</file>